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-15" yWindow="45" windowWidth="19290" windowHeight="10830" tabRatio="890"/>
  </bookViews>
  <sheets>
    <sheet name="V0_1" sheetId="46" r:id="rId1"/>
    <sheet name="V0_2" sheetId="48" r:id="rId2"/>
    <sheet name="V0_3" sheetId="49" r:id="rId3"/>
    <sheet name="Kreise_1" sheetId="5" r:id="rId4"/>
    <sheet name="Flensburg_1" sheetId="10" r:id="rId5"/>
    <sheet name="Kiel_1" sheetId="30" r:id="rId6"/>
    <sheet name="Lübeck_1" sheetId="31" r:id="rId7"/>
    <sheet name="Neumünster_1" sheetId="32" r:id="rId8"/>
    <sheet name="Dithmarschen_1" sheetId="33" r:id="rId9"/>
    <sheet name="Lauenbg_1" sheetId="34" r:id="rId10"/>
    <sheet name="Nordfriesl_1" sheetId="35" r:id="rId11"/>
    <sheet name="Ostholstein_1" sheetId="36" r:id="rId12"/>
    <sheet name="Pinneberg_1" sheetId="37" r:id="rId13"/>
    <sheet name="Ploen_1" sheetId="38" r:id="rId14"/>
    <sheet name="Rendbg-Eckernf_1" sheetId="39" r:id="rId15"/>
    <sheet name="Schleswig-Fl_1" sheetId="40" r:id="rId16"/>
    <sheet name="Segeberg_1" sheetId="41" r:id="rId17"/>
    <sheet name="Steinburg_1" sheetId="42" r:id="rId18"/>
    <sheet name="Stormarn_1" sheetId="43" r:id="rId19"/>
    <sheet name="SH-Gesamt_1" sheetId="44" r:id="rId20"/>
  </sheets>
  <definedNames>
    <definedName name="_xlnm.Print_Titles" localSheetId="8">Dithmarschen_1!$1:$7</definedName>
    <definedName name="_xlnm.Print_Titles" localSheetId="4">Flensburg_1!$1:$7</definedName>
    <definedName name="_xlnm.Print_Titles" localSheetId="5">Kiel_1!$1:$7</definedName>
    <definedName name="_xlnm.Print_Titles" localSheetId="9">Lauenbg_1!$1:$7</definedName>
    <definedName name="_xlnm.Print_Titles" localSheetId="6">Lübeck_1!$1:$7</definedName>
    <definedName name="_xlnm.Print_Titles" localSheetId="7">Neumünster_1!$1:$7</definedName>
    <definedName name="_xlnm.Print_Titles" localSheetId="10">Nordfriesl_1!$1:$7</definedName>
    <definedName name="_xlnm.Print_Titles" localSheetId="11">Ostholstein_1!$1:$7</definedName>
    <definedName name="_xlnm.Print_Titles" localSheetId="12">Pinneberg_1!$1:$7</definedName>
    <definedName name="_xlnm.Print_Titles" localSheetId="13">Ploen_1!$1:$7</definedName>
    <definedName name="_xlnm.Print_Titles" localSheetId="14">'Rendbg-Eckernf_1'!$1:$7</definedName>
    <definedName name="_xlnm.Print_Titles" localSheetId="15">'Schleswig-Fl_1'!$1:$7</definedName>
    <definedName name="_xlnm.Print_Titles" localSheetId="16">Segeberg_1!$1:$7</definedName>
    <definedName name="_xlnm.Print_Titles" localSheetId="19">'SH-Gesamt_1'!$1:$7</definedName>
    <definedName name="_xlnm.Print_Titles" localSheetId="17">Steinburg_1!$1:$7</definedName>
    <definedName name="_xlnm.Print_Titles" localSheetId="18">Stormarn_1!$1:$7</definedName>
  </definedNames>
  <calcPr calcId="145621"/>
</workbook>
</file>

<file path=xl/calcChain.xml><?xml version="1.0" encoding="utf-8"?>
<calcChain xmlns="http://schemas.openxmlformats.org/spreadsheetml/2006/main">
  <c r="E115" i="44" l="1"/>
  <c r="D115" i="44"/>
  <c r="C115" i="44"/>
  <c r="E109" i="44"/>
  <c r="D109" i="44"/>
  <c r="C109" i="44"/>
  <c r="E103" i="44"/>
  <c r="D103" i="44"/>
  <c r="C103" i="44"/>
  <c r="E97" i="44"/>
  <c r="D97" i="44"/>
  <c r="C97" i="44"/>
  <c r="E91" i="44"/>
  <c r="D91" i="44"/>
  <c r="C91" i="44"/>
  <c r="E85" i="44"/>
  <c r="D85" i="44"/>
  <c r="C85" i="44"/>
  <c r="E79" i="44"/>
  <c r="D79" i="44"/>
  <c r="C79" i="44"/>
  <c r="E73" i="44"/>
  <c r="D73" i="44"/>
  <c r="C73" i="44"/>
  <c r="E67" i="44"/>
  <c r="D67" i="44"/>
  <c r="C67" i="44"/>
  <c r="E61" i="44"/>
  <c r="D61" i="44"/>
  <c r="C61" i="44"/>
  <c r="E55" i="44"/>
  <c r="D55" i="44"/>
  <c r="C55" i="44"/>
  <c r="E49" i="44"/>
  <c r="D49" i="44"/>
  <c r="C49" i="44"/>
  <c r="E43" i="44"/>
  <c r="D43" i="44"/>
  <c r="C43" i="44"/>
  <c r="E37" i="44"/>
  <c r="D37" i="44"/>
  <c r="C37" i="44"/>
  <c r="E31" i="44"/>
  <c r="D31" i="44"/>
  <c r="C31" i="44"/>
  <c r="E25" i="44"/>
  <c r="D25" i="44"/>
  <c r="C25" i="44"/>
  <c r="E19" i="44"/>
  <c r="D19" i="44"/>
  <c r="C19" i="44"/>
  <c r="E13" i="44"/>
  <c r="D13" i="44"/>
  <c r="C13" i="44"/>
  <c r="E115" i="43"/>
  <c r="D115" i="43"/>
  <c r="C115" i="43"/>
  <c r="E109" i="43"/>
  <c r="D109" i="43"/>
  <c r="C109" i="43"/>
  <c r="E103" i="43"/>
  <c r="D103" i="43"/>
  <c r="C103" i="43"/>
  <c r="E97" i="43"/>
  <c r="D97" i="43"/>
  <c r="C97" i="43"/>
  <c r="E91" i="43"/>
  <c r="D91" i="43"/>
  <c r="C91" i="43"/>
  <c r="E85" i="43"/>
  <c r="D85" i="43"/>
  <c r="C85" i="43"/>
  <c r="E79" i="43"/>
  <c r="D79" i="43"/>
  <c r="C79" i="43"/>
  <c r="E73" i="43"/>
  <c r="D73" i="43"/>
  <c r="C73" i="43"/>
  <c r="E67" i="43"/>
  <c r="D67" i="43"/>
  <c r="C67" i="43"/>
  <c r="E61" i="43"/>
  <c r="D61" i="43"/>
  <c r="C61" i="43"/>
  <c r="E55" i="43"/>
  <c r="D55" i="43"/>
  <c r="C55" i="43"/>
  <c r="E49" i="43"/>
  <c r="D49" i="43"/>
  <c r="C49" i="43"/>
  <c r="E43" i="43"/>
  <c r="D43" i="43"/>
  <c r="C43" i="43"/>
  <c r="E37" i="43"/>
  <c r="D37" i="43"/>
  <c r="C37" i="43"/>
  <c r="E31" i="43"/>
  <c r="D31" i="43"/>
  <c r="C31" i="43"/>
  <c r="E25" i="43"/>
  <c r="D25" i="43"/>
  <c r="C25" i="43"/>
  <c r="E19" i="43"/>
  <c r="D19" i="43"/>
  <c r="C19" i="43"/>
  <c r="E13" i="43"/>
  <c r="D13" i="43"/>
  <c r="C13" i="43"/>
  <c r="E115" i="42"/>
  <c r="D115" i="42"/>
  <c r="C115" i="42"/>
  <c r="E109" i="42"/>
  <c r="D109" i="42"/>
  <c r="C109" i="42"/>
  <c r="E103" i="42"/>
  <c r="D103" i="42"/>
  <c r="C103" i="42"/>
  <c r="E97" i="42"/>
  <c r="D97" i="42"/>
  <c r="C97" i="42"/>
  <c r="E91" i="42"/>
  <c r="D91" i="42"/>
  <c r="C91" i="42"/>
  <c r="E85" i="42"/>
  <c r="D85" i="42"/>
  <c r="C85" i="42"/>
  <c r="E79" i="42"/>
  <c r="D79" i="42"/>
  <c r="C79" i="42"/>
  <c r="E73" i="42"/>
  <c r="D73" i="42"/>
  <c r="C73" i="42"/>
  <c r="E67" i="42"/>
  <c r="D67" i="42"/>
  <c r="C67" i="42"/>
  <c r="E61" i="42"/>
  <c r="D61" i="42"/>
  <c r="C61" i="42"/>
  <c r="E55" i="42"/>
  <c r="D55" i="42"/>
  <c r="C55" i="42"/>
  <c r="E49" i="42"/>
  <c r="D49" i="42"/>
  <c r="C49" i="42"/>
  <c r="E43" i="42"/>
  <c r="D43" i="42"/>
  <c r="C43" i="42"/>
  <c r="E37" i="42"/>
  <c r="D37" i="42"/>
  <c r="C37" i="42"/>
  <c r="E31" i="42"/>
  <c r="D31" i="42"/>
  <c r="C31" i="42"/>
  <c r="E25" i="42"/>
  <c r="D25" i="42"/>
  <c r="C25" i="42"/>
  <c r="E19" i="42"/>
  <c r="D19" i="42"/>
  <c r="C19" i="42"/>
  <c r="E13" i="42"/>
  <c r="D13" i="42"/>
  <c r="C13" i="42"/>
  <c r="E115" i="41"/>
  <c r="D115" i="41"/>
  <c r="C115" i="41"/>
  <c r="E109" i="41"/>
  <c r="D109" i="41"/>
  <c r="C109" i="41"/>
  <c r="E103" i="41"/>
  <c r="D103" i="41"/>
  <c r="C103" i="41"/>
  <c r="E97" i="41"/>
  <c r="D97" i="41"/>
  <c r="C97" i="41"/>
  <c r="E91" i="41"/>
  <c r="D91" i="41"/>
  <c r="C91" i="41"/>
  <c r="E85" i="41"/>
  <c r="D85" i="41"/>
  <c r="C85" i="41"/>
  <c r="E79" i="41"/>
  <c r="D79" i="41"/>
  <c r="C79" i="41"/>
  <c r="E73" i="41"/>
  <c r="D73" i="41"/>
  <c r="C73" i="41"/>
  <c r="E67" i="41"/>
  <c r="D67" i="41"/>
  <c r="C67" i="41"/>
  <c r="E61" i="41"/>
  <c r="D61" i="41"/>
  <c r="C61" i="41"/>
  <c r="E55" i="41"/>
  <c r="D55" i="41"/>
  <c r="C55" i="41"/>
  <c r="E49" i="41"/>
  <c r="D49" i="41"/>
  <c r="C49" i="41"/>
  <c r="E43" i="41"/>
  <c r="D43" i="41"/>
  <c r="C43" i="41"/>
  <c r="E37" i="41"/>
  <c r="D37" i="41"/>
  <c r="C37" i="41"/>
  <c r="E31" i="41"/>
  <c r="D31" i="41"/>
  <c r="C31" i="41"/>
  <c r="E25" i="41"/>
  <c r="D25" i="41"/>
  <c r="C25" i="41"/>
  <c r="E19" i="41"/>
  <c r="D19" i="41"/>
  <c r="C19" i="41"/>
  <c r="E13" i="41"/>
  <c r="D13" i="41"/>
  <c r="C13" i="41"/>
  <c r="E115" i="40"/>
  <c r="D115" i="40"/>
  <c r="C115" i="40"/>
  <c r="E109" i="40"/>
  <c r="D109" i="40"/>
  <c r="C109" i="40"/>
  <c r="E103" i="40"/>
  <c r="D103" i="40"/>
  <c r="C103" i="40"/>
  <c r="E97" i="40"/>
  <c r="D97" i="40"/>
  <c r="C97" i="40"/>
  <c r="E91" i="40"/>
  <c r="D91" i="40"/>
  <c r="C91" i="40"/>
  <c r="E85" i="40"/>
  <c r="D85" i="40"/>
  <c r="C85" i="40"/>
  <c r="E79" i="40"/>
  <c r="D79" i="40"/>
  <c r="C79" i="40"/>
  <c r="E73" i="40"/>
  <c r="D73" i="40"/>
  <c r="C73" i="40"/>
  <c r="E67" i="40"/>
  <c r="D67" i="40"/>
  <c r="C67" i="40"/>
  <c r="E61" i="40"/>
  <c r="D61" i="40"/>
  <c r="C61" i="40"/>
  <c r="E55" i="40"/>
  <c r="D55" i="40"/>
  <c r="C55" i="40"/>
  <c r="E49" i="40"/>
  <c r="D49" i="40"/>
  <c r="C49" i="40"/>
  <c r="E43" i="40"/>
  <c r="D43" i="40"/>
  <c r="C43" i="40"/>
  <c r="E37" i="40"/>
  <c r="D37" i="40"/>
  <c r="C37" i="40"/>
  <c r="E31" i="40"/>
  <c r="D31" i="40"/>
  <c r="C31" i="40"/>
  <c r="E25" i="40"/>
  <c r="D25" i="40"/>
  <c r="C25" i="40"/>
  <c r="E19" i="40"/>
  <c r="D19" i="40"/>
  <c r="C19" i="40"/>
  <c r="E13" i="40"/>
  <c r="D13" i="40"/>
  <c r="C13" i="40"/>
  <c r="E115" i="39"/>
  <c r="D115" i="39"/>
  <c r="C115" i="39"/>
  <c r="E109" i="39"/>
  <c r="D109" i="39"/>
  <c r="C109" i="39"/>
  <c r="E103" i="39"/>
  <c r="D103" i="39"/>
  <c r="C103" i="39"/>
  <c r="E97" i="39"/>
  <c r="D97" i="39"/>
  <c r="C97" i="39"/>
  <c r="E91" i="39"/>
  <c r="D91" i="39"/>
  <c r="C91" i="39"/>
  <c r="E85" i="39"/>
  <c r="D85" i="39"/>
  <c r="C85" i="39"/>
  <c r="E79" i="39"/>
  <c r="D79" i="39"/>
  <c r="C79" i="39"/>
  <c r="E73" i="39"/>
  <c r="D73" i="39"/>
  <c r="C73" i="39"/>
  <c r="E67" i="39"/>
  <c r="D67" i="39"/>
  <c r="C67" i="39"/>
  <c r="E61" i="39"/>
  <c r="D61" i="39"/>
  <c r="C61" i="39"/>
  <c r="E55" i="39"/>
  <c r="D55" i="39"/>
  <c r="C55" i="39"/>
  <c r="E49" i="39"/>
  <c r="D49" i="39"/>
  <c r="C49" i="39"/>
  <c r="E43" i="39"/>
  <c r="D43" i="39"/>
  <c r="C43" i="39"/>
  <c r="E37" i="39"/>
  <c r="D37" i="39"/>
  <c r="C37" i="39"/>
  <c r="E31" i="39"/>
  <c r="D31" i="39"/>
  <c r="C31" i="39"/>
  <c r="E25" i="39"/>
  <c r="D25" i="39"/>
  <c r="C25" i="39"/>
  <c r="E19" i="39"/>
  <c r="D19" i="39"/>
  <c r="C19" i="39"/>
  <c r="E13" i="39"/>
  <c r="D13" i="39"/>
  <c r="C13" i="39"/>
  <c r="E115" i="38"/>
  <c r="D115" i="38"/>
  <c r="C115" i="38"/>
  <c r="E109" i="38"/>
  <c r="D109" i="38"/>
  <c r="C109" i="38"/>
  <c r="E103" i="38"/>
  <c r="D103" i="38"/>
  <c r="C103" i="38"/>
  <c r="E97" i="38"/>
  <c r="D97" i="38"/>
  <c r="C97" i="38"/>
  <c r="E91" i="38"/>
  <c r="D91" i="38"/>
  <c r="C91" i="38"/>
  <c r="E85" i="38"/>
  <c r="D85" i="38"/>
  <c r="C85" i="38"/>
  <c r="E79" i="38"/>
  <c r="D79" i="38"/>
  <c r="C79" i="38"/>
  <c r="E73" i="38"/>
  <c r="D73" i="38"/>
  <c r="C73" i="38"/>
  <c r="E67" i="38"/>
  <c r="D67" i="38"/>
  <c r="C67" i="38"/>
  <c r="E61" i="38"/>
  <c r="D61" i="38"/>
  <c r="C61" i="38"/>
  <c r="E55" i="38"/>
  <c r="D55" i="38"/>
  <c r="C55" i="38"/>
  <c r="E49" i="38"/>
  <c r="D49" i="38"/>
  <c r="C49" i="38"/>
  <c r="E43" i="38"/>
  <c r="D43" i="38"/>
  <c r="C43" i="38"/>
  <c r="E37" i="38"/>
  <c r="D37" i="38"/>
  <c r="C37" i="38"/>
  <c r="E31" i="38"/>
  <c r="D31" i="38"/>
  <c r="C31" i="38"/>
  <c r="E25" i="38"/>
  <c r="D25" i="38"/>
  <c r="C25" i="38"/>
  <c r="E19" i="38"/>
  <c r="D19" i="38"/>
  <c r="C19" i="38"/>
  <c r="E13" i="38"/>
  <c r="D13" i="38"/>
  <c r="C13" i="38"/>
  <c r="E115" i="37"/>
  <c r="D115" i="37"/>
  <c r="C115" i="37"/>
  <c r="E109" i="37"/>
  <c r="D109" i="37"/>
  <c r="C109" i="37"/>
  <c r="E103" i="37"/>
  <c r="D103" i="37"/>
  <c r="C103" i="37"/>
  <c r="E97" i="37"/>
  <c r="D97" i="37"/>
  <c r="C97" i="37"/>
  <c r="E91" i="37"/>
  <c r="D91" i="37"/>
  <c r="C91" i="37"/>
  <c r="E85" i="37"/>
  <c r="D85" i="37"/>
  <c r="C85" i="37"/>
  <c r="E79" i="37"/>
  <c r="D79" i="37"/>
  <c r="C79" i="37"/>
  <c r="E73" i="37"/>
  <c r="D73" i="37"/>
  <c r="C73" i="37"/>
  <c r="E67" i="37"/>
  <c r="D67" i="37"/>
  <c r="C67" i="37"/>
  <c r="E61" i="37"/>
  <c r="D61" i="37"/>
  <c r="C61" i="37"/>
  <c r="E55" i="37"/>
  <c r="D55" i="37"/>
  <c r="C55" i="37"/>
  <c r="E49" i="37"/>
  <c r="D49" i="37"/>
  <c r="C49" i="37"/>
  <c r="E43" i="37"/>
  <c r="D43" i="37"/>
  <c r="C43" i="37"/>
  <c r="E37" i="37"/>
  <c r="D37" i="37"/>
  <c r="C37" i="37"/>
  <c r="E31" i="37"/>
  <c r="D31" i="37"/>
  <c r="C31" i="37"/>
  <c r="E25" i="37"/>
  <c r="D25" i="37"/>
  <c r="C25" i="37"/>
  <c r="E19" i="37"/>
  <c r="D19" i="37"/>
  <c r="C19" i="37"/>
  <c r="E13" i="37"/>
  <c r="D13" i="37"/>
  <c r="C13" i="37"/>
  <c r="E115" i="36"/>
  <c r="D115" i="36"/>
  <c r="C115" i="36"/>
  <c r="E109" i="36"/>
  <c r="D109" i="36"/>
  <c r="C109" i="36"/>
  <c r="E103" i="36"/>
  <c r="D103" i="36"/>
  <c r="C103" i="36"/>
  <c r="E97" i="36"/>
  <c r="D97" i="36"/>
  <c r="C97" i="36"/>
  <c r="E91" i="36"/>
  <c r="D91" i="36"/>
  <c r="C91" i="36"/>
  <c r="E85" i="36"/>
  <c r="D85" i="36"/>
  <c r="C85" i="36"/>
  <c r="E79" i="36"/>
  <c r="D79" i="36"/>
  <c r="C79" i="36"/>
  <c r="E73" i="36"/>
  <c r="D73" i="36"/>
  <c r="C73" i="36"/>
  <c r="E67" i="36"/>
  <c r="D67" i="36"/>
  <c r="C67" i="36"/>
  <c r="E61" i="36"/>
  <c r="D61" i="36"/>
  <c r="C61" i="36"/>
  <c r="E55" i="36"/>
  <c r="D55" i="36"/>
  <c r="C55" i="36"/>
  <c r="E49" i="36"/>
  <c r="D49" i="36"/>
  <c r="C49" i="36"/>
  <c r="E43" i="36"/>
  <c r="D43" i="36"/>
  <c r="C43" i="36"/>
  <c r="E37" i="36"/>
  <c r="D37" i="36"/>
  <c r="C37" i="36"/>
  <c r="E31" i="36"/>
  <c r="D31" i="36"/>
  <c r="C31" i="36"/>
  <c r="E25" i="36"/>
  <c r="D25" i="36"/>
  <c r="C25" i="36"/>
  <c r="E19" i="36"/>
  <c r="D19" i="36"/>
  <c r="C19" i="36"/>
  <c r="E13" i="36"/>
  <c r="D13" i="36"/>
  <c r="C13" i="36"/>
  <c r="E115" i="35"/>
  <c r="D115" i="35"/>
  <c r="C115" i="35"/>
  <c r="E109" i="35"/>
  <c r="D109" i="35"/>
  <c r="C109" i="35"/>
  <c r="E103" i="35"/>
  <c r="D103" i="35"/>
  <c r="C103" i="35"/>
  <c r="E97" i="35"/>
  <c r="D97" i="35"/>
  <c r="C97" i="35"/>
  <c r="E91" i="35"/>
  <c r="D91" i="35"/>
  <c r="C91" i="35"/>
  <c r="E85" i="35"/>
  <c r="D85" i="35"/>
  <c r="C85" i="35"/>
  <c r="E79" i="35"/>
  <c r="D79" i="35"/>
  <c r="C79" i="35"/>
  <c r="E73" i="35"/>
  <c r="D73" i="35"/>
  <c r="C73" i="35"/>
  <c r="E67" i="35"/>
  <c r="D67" i="35"/>
  <c r="C67" i="35"/>
  <c r="E61" i="35"/>
  <c r="D61" i="35"/>
  <c r="C61" i="35"/>
  <c r="E55" i="35"/>
  <c r="D55" i="35"/>
  <c r="C55" i="35"/>
  <c r="E49" i="35"/>
  <c r="D49" i="35"/>
  <c r="C49" i="35"/>
  <c r="E43" i="35"/>
  <c r="D43" i="35"/>
  <c r="C43" i="35"/>
  <c r="E37" i="35"/>
  <c r="D37" i="35"/>
  <c r="C37" i="35"/>
  <c r="E31" i="35"/>
  <c r="D31" i="35"/>
  <c r="C31" i="35"/>
  <c r="E25" i="35"/>
  <c r="D25" i="35"/>
  <c r="C25" i="35"/>
  <c r="E19" i="35"/>
  <c r="D19" i="35"/>
  <c r="C19" i="35"/>
  <c r="E13" i="35"/>
  <c r="D13" i="35"/>
  <c r="C13" i="35"/>
  <c r="E115" i="34"/>
  <c r="D115" i="34"/>
  <c r="C115" i="34"/>
  <c r="E109" i="34"/>
  <c r="D109" i="34"/>
  <c r="C109" i="34"/>
  <c r="E103" i="34"/>
  <c r="D103" i="34"/>
  <c r="C103" i="34"/>
  <c r="E97" i="34"/>
  <c r="D97" i="34"/>
  <c r="C97" i="34"/>
  <c r="E91" i="34"/>
  <c r="D91" i="34"/>
  <c r="C91" i="34"/>
  <c r="E85" i="34"/>
  <c r="D85" i="34"/>
  <c r="C85" i="34"/>
  <c r="E79" i="34"/>
  <c r="D79" i="34"/>
  <c r="C79" i="34"/>
  <c r="E73" i="34"/>
  <c r="D73" i="34"/>
  <c r="C73" i="34"/>
  <c r="E67" i="34"/>
  <c r="D67" i="34"/>
  <c r="C67" i="34"/>
  <c r="E61" i="34"/>
  <c r="D61" i="34"/>
  <c r="C61" i="34"/>
  <c r="E55" i="34"/>
  <c r="D55" i="34"/>
  <c r="C55" i="34"/>
  <c r="E49" i="34"/>
  <c r="D49" i="34"/>
  <c r="C49" i="34"/>
  <c r="E43" i="34"/>
  <c r="D43" i="34"/>
  <c r="C43" i="34"/>
  <c r="E37" i="34"/>
  <c r="D37" i="34"/>
  <c r="C37" i="34"/>
  <c r="E31" i="34"/>
  <c r="D31" i="34"/>
  <c r="C31" i="34"/>
  <c r="E25" i="34"/>
  <c r="D25" i="34"/>
  <c r="C25" i="34"/>
  <c r="E19" i="34"/>
  <c r="D19" i="34"/>
  <c r="C19" i="34"/>
  <c r="E13" i="34"/>
  <c r="D13" i="34"/>
  <c r="C13" i="34"/>
  <c r="E115" i="33"/>
  <c r="D115" i="33"/>
  <c r="C115" i="33"/>
  <c r="E109" i="33"/>
  <c r="D109" i="33"/>
  <c r="C109" i="33"/>
  <c r="E103" i="33"/>
  <c r="D103" i="33"/>
  <c r="C103" i="33"/>
  <c r="E97" i="33"/>
  <c r="D97" i="33"/>
  <c r="C97" i="33"/>
  <c r="E91" i="33"/>
  <c r="D91" i="33"/>
  <c r="C91" i="33"/>
  <c r="E85" i="33"/>
  <c r="D85" i="33"/>
  <c r="C85" i="33"/>
  <c r="E79" i="33"/>
  <c r="D79" i="33"/>
  <c r="C79" i="33"/>
  <c r="E73" i="33"/>
  <c r="D73" i="33"/>
  <c r="C73" i="33"/>
  <c r="E67" i="33"/>
  <c r="D67" i="33"/>
  <c r="C67" i="33"/>
  <c r="E61" i="33"/>
  <c r="D61" i="33"/>
  <c r="C61" i="33"/>
  <c r="E55" i="33"/>
  <c r="D55" i="33"/>
  <c r="C55" i="33"/>
  <c r="E49" i="33"/>
  <c r="D49" i="33"/>
  <c r="C49" i="33"/>
  <c r="E43" i="33"/>
  <c r="D43" i="33"/>
  <c r="C43" i="33"/>
  <c r="E37" i="33"/>
  <c r="D37" i="33"/>
  <c r="C37" i="33"/>
  <c r="E31" i="33"/>
  <c r="D31" i="33"/>
  <c r="C31" i="33"/>
  <c r="E25" i="33"/>
  <c r="D25" i="33"/>
  <c r="C25" i="33"/>
  <c r="E19" i="33"/>
  <c r="D19" i="33"/>
  <c r="C19" i="33"/>
  <c r="E13" i="33"/>
  <c r="D13" i="33"/>
  <c r="C13" i="33"/>
  <c r="E115" i="32"/>
  <c r="D115" i="32"/>
  <c r="C115" i="32"/>
  <c r="E109" i="32"/>
  <c r="D109" i="32"/>
  <c r="C109" i="32"/>
  <c r="E103" i="32"/>
  <c r="D103" i="32"/>
  <c r="C103" i="32"/>
  <c r="E97" i="32"/>
  <c r="D97" i="32"/>
  <c r="C97" i="32"/>
  <c r="E91" i="32"/>
  <c r="D91" i="32"/>
  <c r="C91" i="32"/>
  <c r="E85" i="32"/>
  <c r="D85" i="32"/>
  <c r="C85" i="32"/>
  <c r="E79" i="32"/>
  <c r="D79" i="32"/>
  <c r="C79" i="32"/>
  <c r="E73" i="32"/>
  <c r="D73" i="32"/>
  <c r="C73" i="32"/>
  <c r="E67" i="32"/>
  <c r="D67" i="32"/>
  <c r="C67" i="32"/>
  <c r="E61" i="32"/>
  <c r="D61" i="32"/>
  <c r="C61" i="32"/>
  <c r="E55" i="32"/>
  <c r="D55" i="32"/>
  <c r="C55" i="32"/>
  <c r="E49" i="32"/>
  <c r="D49" i="32"/>
  <c r="C49" i="32"/>
  <c r="E43" i="32"/>
  <c r="D43" i="32"/>
  <c r="C43" i="32"/>
  <c r="E37" i="32"/>
  <c r="D37" i="32"/>
  <c r="C37" i="32"/>
  <c r="E31" i="32"/>
  <c r="D31" i="32"/>
  <c r="C31" i="32"/>
  <c r="E25" i="32"/>
  <c r="D25" i="32"/>
  <c r="C25" i="32"/>
  <c r="E19" i="32"/>
  <c r="D19" i="32"/>
  <c r="C19" i="32"/>
  <c r="E13" i="32"/>
  <c r="D13" i="32"/>
  <c r="C13" i="32"/>
  <c r="E115" i="31"/>
  <c r="D115" i="31"/>
  <c r="C115" i="31"/>
  <c r="E109" i="31"/>
  <c r="D109" i="31"/>
  <c r="C109" i="31"/>
  <c r="E103" i="31"/>
  <c r="D103" i="31"/>
  <c r="C103" i="31"/>
  <c r="E97" i="31"/>
  <c r="D97" i="31"/>
  <c r="C97" i="31"/>
  <c r="E91" i="31"/>
  <c r="D91" i="31"/>
  <c r="C91" i="31"/>
  <c r="E85" i="31"/>
  <c r="D85" i="31"/>
  <c r="C85" i="31"/>
  <c r="E79" i="31"/>
  <c r="D79" i="31"/>
  <c r="C79" i="31"/>
  <c r="E73" i="31"/>
  <c r="D73" i="31"/>
  <c r="C73" i="31"/>
  <c r="E67" i="31"/>
  <c r="D67" i="31"/>
  <c r="C67" i="31"/>
  <c r="E61" i="31"/>
  <c r="D61" i="31"/>
  <c r="C61" i="31"/>
  <c r="E55" i="31"/>
  <c r="D55" i="31"/>
  <c r="C55" i="31"/>
  <c r="E49" i="31"/>
  <c r="D49" i="31"/>
  <c r="C49" i="31"/>
  <c r="E43" i="31"/>
  <c r="D43" i="31"/>
  <c r="C43" i="31"/>
  <c r="E37" i="31"/>
  <c r="D37" i="31"/>
  <c r="C37" i="31"/>
  <c r="E31" i="31"/>
  <c r="D31" i="31"/>
  <c r="C31" i="31"/>
  <c r="E25" i="31"/>
  <c r="D25" i="31"/>
  <c r="C25" i="31"/>
  <c r="E19" i="31"/>
  <c r="D19" i="31"/>
  <c r="C19" i="31"/>
  <c r="E13" i="31"/>
  <c r="D13" i="31"/>
  <c r="C13" i="31"/>
  <c r="E115" i="30"/>
  <c r="D115" i="30"/>
  <c r="C115" i="30"/>
  <c r="E109" i="30"/>
  <c r="D109" i="30"/>
  <c r="C109" i="30"/>
  <c r="E103" i="30"/>
  <c r="D103" i="30"/>
  <c r="C103" i="30"/>
  <c r="E97" i="30"/>
  <c r="D97" i="30"/>
  <c r="C97" i="30"/>
  <c r="E91" i="30"/>
  <c r="D91" i="30"/>
  <c r="C91" i="30"/>
  <c r="E85" i="30"/>
  <c r="D85" i="30"/>
  <c r="C85" i="30"/>
  <c r="E79" i="30"/>
  <c r="D79" i="30"/>
  <c r="C79" i="30"/>
  <c r="E73" i="30"/>
  <c r="D73" i="30"/>
  <c r="C73" i="30"/>
  <c r="E67" i="30"/>
  <c r="D67" i="30"/>
  <c r="C67" i="30"/>
  <c r="E61" i="30"/>
  <c r="D61" i="30"/>
  <c r="C61" i="30"/>
  <c r="E55" i="30"/>
  <c r="D55" i="30"/>
  <c r="C55" i="30"/>
  <c r="E49" i="30"/>
  <c r="D49" i="30"/>
  <c r="C49" i="30"/>
  <c r="E43" i="30"/>
  <c r="D43" i="30"/>
  <c r="C43" i="30"/>
  <c r="E37" i="30"/>
  <c r="D37" i="30"/>
  <c r="C37" i="30"/>
  <c r="E31" i="30"/>
  <c r="D31" i="30"/>
  <c r="C31" i="30"/>
  <c r="E25" i="30"/>
  <c r="D25" i="30"/>
  <c r="C25" i="30"/>
  <c r="E19" i="30"/>
  <c r="D19" i="30"/>
  <c r="C19" i="30"/>
  <c r="E13" i="30"/>
  <c r="D13" i="30"/>
  <c r="C13" i="30"/>
  <c r="E115" i="10"/>
  <c r="D115" i="10"/>
  <c r="C115" i="10"/>
  <c r="E109" i="10"/>
  <c r="D109" i="10"/>
  <c r="C109" i="10"/>
  <c r="E103" i="10"/>
  <c r="D103" i="10"/>
  <c r="C103" i="10"/>
  <c r="E97" i="10"/>
  <c r="D97" i="10"/>
  <c r="C97" i="10"/>
  <c r="E91" i="10"/>
  <c r="D91" i="10"/>
  <c r="C91" i="10"/>
  <c r="E85" i="10"/>
  <c r="D85" i="10"/>
  <c r="C85" i="10"/>
  <c r="E79" i="10"/>
  <c r="D79" i="10"/>
  <c r="C79" i="10"/>
  <c r="E73" i="10"/>
  <c r="D73" i="10"/>
  <c r="C73" i="10"/>
  <c r="E67" i="10"/>
  <c r="D67" i="10"/>
  <c r="C67" i="10"/>
  <c r="E61" i="10"/>
  <c r="D61" i="10"/>
  <c r="C61" i="10"/>
  <c r="E55" i="10"/>
  <c r="D55" i="10"/>
  <c r="C55" i="10"/>
  <c r="E49" i="10"/>
  <c r="D49" i="10"/>
  <c r="C49" i="10"/>
  <c r="E43" i="10"/>
  <c r="D43" i="10"/>
  <c r="C43" i="10"/>
  <c r="E37" i="10"/>
  <c r="D37" i="10"/>
  <c r="C37" i="10"/>
  <c r="E31" i="10"/>
  <c r="D31" i="10"/>
  <c r="C31" i="10"/>
  <c r="E25" i="10"/>
  <c r="D25" i="10"/>
  <c r="C25" i="10"/>
  <c r="E19" i="10"/>
  <c r="D19" i="10"/>
  <c r="C19" i="10"/>
  <c r="E13" i="10"/>
  <c r="D13" i="10"/>
  <c r="C13" i="10"/>
  <c r="B116" i="44" l="1"/>
  <c r="B114" i="44"/>
  <c r="B113" i="44"/>
  <c r="B112" i="44"/>
  <c r="B111" i="44"/>
  <c r="B110" i="44"/>
  <c r="B108" i="44"/>
  <c r="B107" i="44"/>
  <c r="B106" i="44"/>
  <c r="B105" i="44"/>
  <c r="B104" i="44"/>
  <c r="B102" i="44"/>
  <c r="B101" i="44"/>
  <c r="B100" i="44"/>
  <c r="B99" i="44"/>
  <c r="B98" i="44"/>
  <c r="B96" i="44"/>
  <c r="B95" i="44"/>
  <c r="B94" i="44"/>
  <c r="B93" i="44"/>
  <c r="B92" i="44"/>
  <c r="B90" i="44"/>
  <c r="B89" i="44"/>
  <c r="B88" i="44"/>
  <c r="B87" i="44"/>
  <c r="B86" i="44"/>
  <c r="B84" i="44"/>
  <c r="B83" i="44"/>
  <c r="B82" i="44"/>
  <c r="B81" i="44"/>
  <c r="B80" i="44"/>
  <c r="B78" i="44"/>
  <c r="B77" i="44"/>
  <c r="B76" i="44"/>
  <c r="B75" i="44"/>
  <c r="B74" i="44"/>
  <c r="B72" i="44"/>
  <c r="B71" i="44"/>
  <c r="B70" i="44"/>
  <c r="B69" i="44"/>
  <c r="B68" i="44"/>
  <c r="B66" i="44"/>
  <c r="B65" i="44"/>
  <c r="B64" i="44"/>
  <c r="B63" i="44"/>
  <c r="B62" i="44"/>
  <c r="B60" i="44"/>
  <c r="B59" i="44"/>
  <c r="B58" i="44"/>
  <c r="B57" i="44"/>
  <c r="B56" i="44"/>
  <c r="B54" i="44"/>
  <c r="B53" i="44"/>
  <c r="B52" i="44"/>
  <c r="B51" i="44"/>
  <c r="B50" i="44"/>
  <c r="B48" i="44"/>
  <c r="B47" i="44"/>
  <c r="B46" i="44"/>
  <c r="B45" i="44"/>
  <c r="B44" i="44"/>
  <c r="B42" i="44"/>
  <c r="B41" i="44"/>
  <c r="B40" i="44"/>
  <c r="B39" i="44"/>
  <c r="B38" i="44"/>
  <c r="B36" i="44"/>
  <c r="B35" i="44"/>
  <c r="B34" i="44"/>
  <c r="B33" i="44"/>
  <c r="B32" i="44"/>
  <c r="B30" i="44"/>
  <c r="B29" i="44"/>
  <c r="B28" i="44"/>
  <c r="B27" i="44"/>
  <c r="B26" i="44"/>
  <c r="B24" i="44"/>
  <c r="B23" i="44"/>
  <c r="B22" i="44"/>
  <c r="B21" i="44"/>
  <c r="B20" i="44"/>
  <c r="B18" i="44"/>
  <c r="B17" i="44"/>
  <c r="B16" i="44"/>
  <c r="B15" i="44"/>
  <c r="B14" i="44"/>
  <c r="B12" i="44"/>
  <c r="B11" i="44"/>
  <c r="B10" i="44"/>
  <c r="B9" i="44"/>
  <c r="B116" i="43"/>
  <c r="B114" i="43"/>
  <c r="B113" i="43"/>
  <c r="B112" i="43"/>
  <c r="B111" i="43"/>
  <c r="B110" i="43"/>
  <c r="B108" i="43"/>
  <c r="B107" i="43"/>
  <c r="B106" i="43"/>
  <c r="B105" i="43"/>
  <c r="B104" i="43"/>
  <c r="B102" i="43"/>
  <c r="B101" i="43"/>
  <c r="B100" i="43"/>
  <c r="B99" i="43"/>
  <c r="B98" i="43"/>
  <c r="B96" i="43"/>
  <c r="B95" i="43"/>
  <c r="B94" i="43"/>
  <c r="B93" i="43"/>
  <c r="B92" i="43"/>
  <c r="B90" i="43"/>
  <c r="B89" i="43"/>
  <c r="B88" i="43"/>
  <c r="B87" i="43"/>
  <c r="B86" i="43"/>
  <c r="B84" i="43"/>
  <c r="B83" i="43"/>
  <c r="B82" i="43"/>
  <c r="B81" i="43"/>
  <c r="B80" i="43"/>
  <c r="B78" i="43"/>
  <c r="B77" i="43"/>
  <c r="B76" i="43"/>
  <c r="B75" i="43"/>
  <c r="B74" i="43"/>
  <c r="B72" i="43"/>
  <c r="B71" i="43"/>
  <c r="B70" i="43"/>
  <c r="B69" i="43"/>
  <c r="B68" i="43"/>
  <c r="B66" i="43"/>
  <c r="B65" i="43"/>
  <c r="B64" i="43"/>
  <c r="B63" i="43"/>
  <c r="B62" i="43"/>
  <c r="B60" i="43"/>
  <c r="B59" i="43"/>
  <c r="B58" i="43"/>
  <c r="B57" i="43"/>
  <c r="B56" i="43"/>
  <c r="B54" i="43"/>
  <c r="B53" i="43"/>
  <c r="B52" i="43"/>
  <c r="B51" i="43"/>
  <c r="B50" i="43"/>
  <c r="B48" i="43"/>
  <c r="B47" i="43"/>
  <c r="B46" i="43"/>
  <c r="B45" i="43"/>
  <c r="B44" i="43"/>
  <c r="B42" i="43"/>
  <c r="B41" i="43"/>
  <c r="B40" i="43"/>
  <c r="B39" i="43"/>
  <c r="B38" i="43"/>
  <c r="B36" i="43"/>
  <c r="B35" i="43"/>
  <c r="B34" i="43"/>
  <c r="B33" i="43"/>
  <c r="B32" i="43"/>
  <c r="B30" i="43"/>
  <c r="B29" i="43"/>
  <c r="B28" i="43"/>
  <c r="B27" i="43"/>
  <c r="B26" i="43"/>
  <c r="B24" i="43"/>
  <c r="B23" i="43"/>
  <c r="B22" i="43"/>
  <c r="B21" i="43"/>
  <c r="B20" i="43"/>
  <c r="B18" i="43"/>
  <c r="B17" i="43"/>
  <c r="B16" i="43"/>
  <c r="B15" i="43"/>
  <c r="B14" i="43"/>
  <c r="B12" i="43"/>
  <c r="B11" i="43"/>
  <c r="B10" i="43"/>
  <c r="B9" i="43"/>
  <c r="B116" i="42"/>
  <c r="B114" i="42"/>
  <c r="B113" i="42"/>
  <c r="B112" i="42"/>
  <c r="B111" i="42"/>
  <c r="B110" i="42"/>
  <c r="B108" i="42"/>
  <c r="B107" i="42"/>
  <c r="B106" i="42"/>
  <c r="B105" i="42"/>
  <c r="B104" i="42"/>
  <c r="B102" i="42"/>
  <c r="B101" i="42"/>
  <c r="B100" i="42"/>
  <c r="B99" i="42"/>
  <c r="B98" i="42"/>
  <c r="B96" i="42"/>
  <c r="B95" i="42"/>
  <c r="B94" i="42"/>
  <c r="B93" i="42"/>
  <c r="B92" i="42"/>
  <c r="B90" i="42"/>
  <c r="B89" i="42"/>
  <c r="B88" i="42"/>
  <c r="B87" i="42"/>
  <c r="B86" i="42"/>
  <c r="B84" i="42"/>
  <c r="B83" i="42"/>
  <c r="B82" i="42"/>
  <c r="B81" i="42"/>
  <c r="B80" i="42"/>
  <c r="B78" i="42"/>
  <c r="B77" i="42"/>
  <c r="B76" i="42"/>
  <c r="B75" i="42"/>
  <c r="B74" i="42"/>
  <c r="B72" i="42"/>
  <c r="B71" i="42"/>
  <c r="B70" i="42"/>
  <c r="B69" i="42"/>
  <c r="B68" i="42"/>
  <c r="B66" i="42"/>
  <c r="B65" i="42"/>
  <c r="B64" i="42"/>
  <c r="B63" i="42"/>
  <c r="B62" i="42"/>
  <c r="B60" i="42"/>
  <c r="B59" i="42"/>
  <c r="B58" i="42"/>
  <c r="B57" i="42"/>
  <c r="B56" i="42"/>
  <c r="B54" i="42"/>
  <c r="B53" i="42"/>
  <c r="B52" i="42"/>
  <c r="B51" i="42"/>
  <c r="B50" i="42"/>
  <c r="B48" i="42"/>
  <c r="B47" i="42"/>
  <c r="B46" i="42"/>
  <c r="B45" i="42"/>
  <c r="B44" i="42"/>
  <c r="B42" i="42"/>
  <c r="B41" i="42"/>
  <c r="B40" i="42"/>
  <c r="B39" i="42"/>
  <c r="B38" i="42"/>
  <c r="B36" i="42"/>
  <c r="B35" i="42"/>
  <c r="B34" i="42"/>
  <c r="B33" i="42"/>
  <c r="B32" i="42"/>
  <c r="B30" i="42"/>
  <c r="B29" i="42"/>
  <c r="B28" i="42"/>
  <c r="B27" i="42"/>
  <c r="B26" i="42"/>
  <c r="B24" i="42"/>
  <c r="B23" i="42"/>
  <c r="B22" i="42"/>
  <c r="B21" i="42"/>
  <c r="B20" i="42"/>
  <c r="B18" i="42"/>
  <c r="B17" i="42"/>
  <c r="B16" i="42"/>
  <c r="B15" i="42"/>
  <c r="B14" i="42"/>
  <c r="B12" i="42"/>
  <c r="B11" i="42"/>
  <c r="B10" i="42"/>
  <c r="B9" i="42"/>
  <c r="B116" i="41"/>
  <c r="B114" i="41"/>
  <c r="B113" i="41"/>
  <c r="B112" i="41"/>
  <c r="B111" i="41"/>
  <c r="B110" i="41"/>
  <c r="B108" i="41"/>
  <c r="B107" i="41"/>
  <c r="B106" i="41"/>
  <c r="B105" i="41"/>
  <c r="B104" i="41"/>
  <c r="B102" i="41"/>
  <c r="B101" i="41"/>
  <c r="B100" i="41"/>
  <c r="B99" i="41"/>
  <c r="B98" i="41"/>
  <c r="B96" i="41"/>
  <c r="B95" i="41"/>
  <c r="B94" i="41"/>
  <c r="B93" i="41"/>
  <c r="B92" i="41"/>
  <c r="B90" i="41"/>
  <c r="B89" i="41"/>
  <c r="B88" i="41"/>
  <c r="B87" i="41"/>
  <c r="B86" i="41"/>
  <c r="B84" i="41"/>
  <c r="B83" i="41"/>
  <c r="B82" i="41"/>
  <c r="B81" i="41"/>
  <c r="B80" i="41"/>
  <c r="B78" i="41"/>
  <c r="B77" i="41"/>
  <c r="B76" i="41"/>
  <c r="B75" i="41"/>
  <c r="B74" i="41"/>
  <c r="B72" i="41"/>
  <c r="B71" i="41"/>
  <c r="B70" i="41"/>
  <c r="B69" i="41"/>
  <c r="B68" i="41"/>
  <c r="B66" i="41"/>
  <c r="B65" i="41"/>
  <c r="B64" i="41"/>
  <c r="B63" i="41"/>
  <c r="B62" i="41"/>
  <c r="B60" i="41"/>
  <c r="B59" i="41"/>
  <c r="B58" i="41"/>
  <c r="B57" i="41"/>
  <c r="B56" i="41"/>
  <c r="B54" i="41"/>
  <c r="B53" i="41"/>
  <c r="B52" i="41"/>
  <c r="B51" i="41"/>
  <c r="B50" i="41"/>
  <c r="B48" i="41"/>
  <c r="B47" i="41"/>
  <c r="B46" i="41"/>
  <c r="B45" i="41"/>
  <c r="B44" i="41"/>
  <c r="B42" i="41"/>
  <c r="B41" i="41"/>
  <c r="B40" i="41"/>
  <c r="B39" i="41"/>
  <c r="B38" i="41"/>
  <c r="B36" i="41"/>
  <c r="B35" i="41"/>
  <c r="B34" i="41"/>
  <c r="B33" i="41"/>
  <c r="B32" i="41"/>
  <c r="B30" i="41"/>
  <c r="B29" i="41"/>
  <c r="B28" i="41"/>
  <c r="B27" i="41"/>
  <c r="B26" i="41"/>
  <c r="B24" i="41"/>
  <c r="B23" i="41"/>
  <c r="B22" i="41"/>
  <c r="B21" i="41"/>
  <c r="B20" i="41"/>
  <c r="B18" i="41"/>
  <c r="B17" i="41"/>
  <c r="B16" i="41"/>
  <c r="B15" i="41"/>
  <c r="B14" i="41"/>
  <c r="B12" i="41"/>
  <c r="B11" i="41"/>
  <c r="B10" i="41"/>
  <c r="B9" i="41"/>
  <c r="B116" i="40"/>
  <c r="B114" i="40"/>
  <c r="B113" i="40"/>
  <c r="B112" i="40"/>
  <c r="B111" i="40"/>
  <c r="B110" i="40"/>
  <c r="B108" i="40"/>
  <c r="B107" i="40"/>
  <c r="B106" i="40"/>
  <c r="B105" i="40"/>
  <c r="B104" i="40"/>
  <c r="B102" i="40"/>
  <c r="B101" i="40"/>
  <c r="B100" i="40"/>
  <c r="B99" i="40"/>
  <c r="B98" i="40"/>
  <c r="B96" i="40"/>
  <c r="B95" i="40"/>
  <c r="B94" i="40"/>
  <c r="B93" i="40"/>
  <c r="B92" i="40"/>
  <c r="B90" i="40"/>
  <c r="B89" i="40"/>
  <c r="B88" i="40"/>
  <c r="B87" i="40"/>
  <c r="B86" i="40"/>
  <c r="B84" i="40"/>
  <c r="B83" i="40"/>
  <c r="B82" i="40"/>
  <c r="B81" i="40"/>
  <c r="B80" i="40"/>
  <c r="B78" i="40"/>
  <c r="B77" i="40"/>
  <c r="B76" i="40"/>
  <c r="B75" i="40"/>
  <c r="B74" i="40"/>
  <c r="B72" i="40"/>
  <c r="B71" i="40"/>
  <c r="B70" i="40"/>
  <c r="B69" i="40"/>
  <c r="B68" i="40"/>
  <c r="B66" i="40"/>
  <c r="B65" i="40"/>
  <c r="B64" i="40"/>
  <c r="B63" i="40"/>
  <c r="B62" i="40"/>
  <c r="B60" i="40"/>
  <c r="B59" i="40"/>
  <c r="B58" i="40"/>
  <c r="B57" i="40"/>
  <c r="B56" i="40"/>
  <c r="B54" i="40"/>
  <c r="B53" i="40"/>
  <c r="B52" i="40"/>
  <c r="B51" i="40"/>
  <c r="B50" i="40"/>
  <c r="B48" i="40"/>
  <c r="B47" i="40"/>
  <c r="B46" i="40"/>
  <c r="B45" i="40"/>
  <c r="B44" i="40"/>
  <c r="B42" i="40"/>
  <c r="B41" i="40"/>
  <c r="B40" i="40"/>
  <c r="B39" i="40"/>
  <c r="B38" i="40"/>
  <c r="B36" i="40"/>
  <c r="B35" i="40"/>
  <c r="B34" i="40"/>
  <c r="B33" i="40"/>
  <c r="B32" i="40"/>
  <c r="B30" i="40"/>
  <c r="B29" i="40"/>
  <c r="B28" i="40"/>
  <c r="B27" i="40"/>
  <c r="B26" i="40"/>
  <c r="B24" i="40"/>
  <c r="B23" i="40"/>
  <c r="B22" i="40"/>
  <c r="B21" i="40"/>
  <c r="B20" i="40"/>
  <c r="B18" i="40"/>
  <c r="B17" i="40"/>
  <c r="B16" i="40"/>
  <c r="B15" i="40"/>
  <c r="B14" i="40"/>
  <c r="B12" i="40"/>
  <c r="B11" i="40"/>
  <c r="B10" i="40"/>
  <c r="B9" i="40"/>
  <c r="B116" i="39"/>
  <c r="B114" i="39"/>
  <c r="B113" i="39"/>
  <c r="B112" i="39"/>
  <c r="B111" i="39"/>
  <c r="B110" i="39"/>
  <c r="B108" i="39"/>
  <c r="B107" i="39"/>
  <c r="B106" i="39"/>
  <c r="B105" i="39"/>
  <c r="B104" i="39"/>
  <c r="B102" i="39"/>
  <c r="B101" i="39"/>
  <c r="B100" i="39"/>
  <c r="B99" i="39"/>
  <c r="B98" i="39"/>
  <c r="B96" i="39"/>
  <c r="B95" i="39"/>
  <c r="B94" i="39"/>
  <c r="B93" i="39"/>
  <c r="B92" i="39"/>
  <c r="B90" i="39"/>
  <c r="B89" i="39"/>
  <c r="B88" i="39"/>
  <c r="B87" i="39"/>
  <c r="B86" i="39"/>
  <c r="B84" i="39"/>
  <c r="B83" i="39"/>
  <c r="B82" i="39"/>
  <c r="B81" i="39"/>
  <c r="B80" i="39"/>
  <c r="B78" i="39"/>
  <c r="B77" i="39"/>
  <c r="B76" i="39"/>
  <c r="B75" i="39"/>
  <c r="B74" i="39"/>
  <c r="B72" i="39"/>
  <c r="B71" i="39"/>
  <c r="B70" i="39"/>
  <c r="B69" i="39"/>
  <c r="B68" i="39"/>
  <c r="B66" i="39"/>
  <c r="B65" i="39"/>
  <c r="B64" i="39"/>
  <c r="B63" i="39"/>
  <c r="B62" i="39"/>
  <c r="B60" i="39"/>
  <c r="B59" i="39"/>
  <c r="B58" i="39"/>
  <c r="B57" i="39"/>
  <c r="B56" i="39"/>
  <c r="B54" i="39"/>
  <c r="B53" i="39"/>
  <c r="B52" i="39"/>
  <c r="B51" i="39"/>
  <c r="B50" i="39"/>
  <c r="B48" i="39"/>
  <c r="B47" i="39"/>
  <c r="B46" i="39"/>
  <c r="B45" i="39"/>
  <c r="B44" i="39"/>
  <c r="B42" i="39"/>
  <c r="B41" i="39"/>
  <c r="B40" i="39"/>
  <c r="B39" i="39"/>
  <c r="B38" i="39"/>
  <c r="B36" i="39"/>
  <c r="B35" i="39"/>
  <c r="B34" i="39"/>
  <c r="B33" i="39"/>
  <c r="B32" i="39"/>
  <c r="B30" i="39"/>
  <c r="B29" i="39"/>
  <c r="B28" i="39"/>
  <c r="B27" i="39"/>
  <c r="B26" i="39"/>
  <c r="B24" i="39"/>
  <c r="B23" i="39"/>
  <c r="B22" i="39"/>
  <c r="B21" i="39"/>
  <c r="B20" i="39"/>
  <c r="B18" i="39"/>
  <c r="B17" i="39"/>
  <c r="B16" i="39"/>
  <c r="B15" i="39"/>
  <c r="B14" i="39"/>
  <c r="B12" i="39"/>
  <c r="B11" i="39"/>
  <c r="B10" i="39"/>
  <c r="B9" i="39"/>
  <c r="B116" i="38"/>
  <c r="B114" i="38"/>
  <c r="B113" i="38"/>
  <c r="B112" i="38"/>
  <c r="B111" i="38"/>
  <c r="B110" i="38"/>
  <c r="B108" i="38"/>
  <c r="B107" i="38"/>
  <c r="B106" i="38"/>
  <c r="B105" i="38"/>
  <c r="B104" i="38"/>
  <c r="B102" i="38"/>
  <c r="B101" i="38"/>
  <c r="B100" i="38"/>
  <c r="B99" i="38"/>
  <c r="B98" i="38"/>
  <c r="B96" i="38"/>
  <c r="B95" i="38"/>
  <c r="B94" i="38"/>
  <c r="B93" i="38"/>
  <c r="B92" i="38"/>
  <c r="B90" i="38"/>
  <c r="B89" i="38"/>
  <c r="B88" i="38"/>
  <c r="B87" i="38"/>
  <c r="B86" i="38"/>
  <c r="B84" i="38"/>
  <c r="B83" i="38"/>
  <c r="B82" i="38"/>
  <c r="B81" i="38"/>
  <c r="B80" i="38"/>
  <c r="B78" i="38"/>
  <c r="B77" i="38"/>
  <c r="B76" i="38"/>
  <c r="B75" i="38"/>
  <c r="B74" i="38"/>
  <c r="B72" i="38"/>
  <c r="B71" i="38"/>
  <c r="B70" i="38"/>
  <c r="B69" i="38"/>
  <c r="B68" i="38"/>
  <c r="B66" i="38"/>
  <c r="B65" i="38"/>
  <c r="B64" i="38"/>
  <c r="B63" i="38"/>
  <c r="B62" i="38"/>
  <c r="B60" i="38"/>
  <c r="B59" i="38"/>
  <c r="B58" i="38"/>
  <c r="B57" i="38"/>
  <c r="B56" i="38"/>
  <c r="B54" i="38"/>
  <c r="B53" i="38"/>
  <c r="B52" i="38"/>
  <c r="B51" i="38"/>
  <c r="B50" i="38"/>
  <c r="B48" i="38"/>
  <c r="B47" i="38"/>
  <c r="B46" i="38"/>
  <c r="B45" i="38"/>
  <c r="B44" i="38"/>
  <c r="B42" i="38"/>
  <c r="B41" i="38"/>
  <c r="B40" i="38"/>
  <c r="B39" i="38"/>
  <c r="B38" i="38"/>
  <c r="B36" i="38"/>
  <c r="B35" i="38"/>
  <c r="B34" i="38"/>
  <c r="B33" i="38"/>
  <c r="B32" i="38"/>
  <c r="B30" i="38"/>
  <c r="B29" i="38"/>
  <c r="B28" i="38"/>
  <c r="B27" i="38"/>
  <c r="B26" i="38"/>
  <c r="B24" i="38"/>
  <c r="B23" i="38"/>
  <c r="B22" i="38"/>
  <c r="B21" i="38"/>
  <c r="B20" i="38"/>
  <c r="B18" i="38"/>
  <c r="B17" i="38"/>
  <c r="B16" i="38"/>
  <c r="B15" i="38"/>
  <c r="B14" i="38"/>
  <c r="B12" i="38"/>
  <c r="B11" i="38"/>
  <c r="B10" i="38"/>
  <c r="B9" i="38"/>
  <c r="B116" i="37"/>
  <c r="B114" i="37"/>
  <c r="B113" i="37"/>
  <c r="B112" i="37"/>
  <c r="B111" i="37"/>
  <c r="B110" i="37"/>
  <c r="B108" i="37"/>
  <c r="B107" i="37"/>
  <c r="B106" i="37"/>
  <c r="B105" i="37"/>
  <c r="B104" i="37"/>
  <c r="B102" i="37"/>
  <c r="B101" i="37"/>
  <c r="B100" i="37"/>
  <c r="B99" i="37"/>
  <c r="B98" i="37"/>
  <c r="B96" i="37"/>
  <c r="B95" i="37"/>
  <c r="B94" i="37"/>
  <c r="B93" i="37"/>
  <c r="B92" i="37"/>
  <c r="B90" i="37"/>
  <c r="B89" i="37"/>
  <c r="B88" i="37"/>
  <c r="B87" i="37"/>
  <c r="B86" i="37"/>
  <c r="B84" i="37"/>
  <c r="B83" i="37"/>
  <c r="B82" i="37"/>
  <c r="B81" i="37"/>
  <c r="B80" i="37"/>
  <c r="B78" i="37"/>
  <c r="B77" i="37"/>
  <c r="B76" i="37"/>
  <c r="B75" i="37"/>
  <c r="B74" i="37"/>
  <c r="B72" i="37"/>
  <c r="B71" i="37"/>
  <c r="B70" i="37"/>
  <c r="B69" i="37"/>
  <c r="B68" i="37"/>
  <c r="B66" i="37"/>
  <c r="B65" i="37"/>
  <c r="B64" i="37"/>
  <c r="B63" i="37"/>
  <c r="B62" i="37"/>
  <c r="B60" i="37"/>
  <c r="B59" i="37"/>
  <c r="B58" i="37"/>
  <c r="B57" i="37"/>
  <c r="B56" i="37"/>
  <c r="B54" i="37"/>
  <c r="B53" i="37"/>
  <c r="B52" i="37"/>
  <c r="B51" i="37"/>
  <c r="B50" i="37"/>
  <c r="B48" i="37"/>
  <c r="B47" i="37"/>
  <c r="B46" i="37"/>
  <c r="B45" i="37"/>
  <c r="B44" i="37"/>
  <c r="B42" i="37"/>
  <c r="B41" i="37"/>
  <c r="B40" i="37"/>
  <c r="B39" i="37"/>
  <c r="B38" i="37"/>
  <c r="B36" i="37"/>
  <c r="B35" i="37"/>
  <c r="B34" i="37"/>
  <c r="B33" i="37"/>
  <c r="B32" i="37"/>
  <c r="B30" i="37"/>
  <c r="B29" i="37"/>
  <c r="B28" i="37"/>
  <c r="B27" i="37"/>
  <c r="B26" i="37"/>
  <c r="B24" i="37"/>
  <c r="B23" i="37"/>
  <c r="B22" i="37"/>
  <c r="B21" i="37"/>
  <c r="B20" i="37"/>
  <c r="B18" i="37"/>
  <c r="B17" i="37"/>
  <c r="B16" i="37"/>
  <c r="B15" i="37"/>
  <c r="B14" i="37"/>
  <c r="B12" i="37"/>
  <c r="B11" i="37"/>
  <c r="B10" i="37"/>
  <c r="B9" i="37"/>
  <c r="B116" i="36"/>
  <c r="B114" i="36"/>
  <c r="B113" i="36"/>
  <c r="B112" i="36"/>
  <c r="B111" i="36"/>
  <c r="B110" i="36"/>
  <c r="B108" i="36"/>
  <c r="B107" i="36"/>
  <c r="B106" i="36"/>
  <c r="B105" i="36"/>
  <c r="B104" i="36"/>
  <c r="B102" i="36"/>
  <c r="B101" i="36"/>
  <c r="B100" i="36"/>
  <c r="B99" i="36"/>
  <c r="B98" i="36"/>
  <c r="B96" i="36"/>
  <c r="B95" i="36"/>
  <c r="B94" i="36"/>
  <c r="B93" i="36"/>
  <c r="B92" i="36"/>
  <c r="B90" i="36"/>
  <c r="B89" i="36"/>
  <c r="B88" i="36"/>
  <c r="B87" i="36"/>
  <c r="B86" i="36"/>
  <c r="B84" i="36"/>
  <c r="B83" i="36"/>
  <c r="B82" i="36"/>
  <c r="B81" i="36"/>
  <c r="B80" i="36"/>
  <c r="B78" i="36"/>
  <c r="B77" i="36"/>
  <c r="B76" i="36"/>
  <c r="B75" i="36"/>
  <c r="B74" i="36"/>
  <c r="B72" i="36"/>
  <c r="B71" i="36"/>
  <c r="B70" i="36"/>
  <c r="B69" i="36"/>
  <c r="B68" i="36"/>
  <c r="B66" i="36"/>
  <c r="B65" i="36"/>
  <c r="B64" i="36"/>
  <c r="B63" i="36"/>
  <c r="B62" i="36"/>
  <c r="B60" i="36"/>
  <c r="B59" i="36"/>
  <c r="B58" i="36"/>
  <c r="B57" i="36"/>
  <c r="B56" i="36"/>
  <c r="B54" i="36"/>
  <c r="B53" i="36"/>
  <c r="B52" i="36"/>
  <c r="B51" i="36"/>
  <c r="B50" i="36"/>
  <c r="B48" i="36"/>
  <c r="B47" i="36"/>
  <c r="B46" i="36"/>
  <c r="B45" i="36"/>
  <c r="B44" i="36"/>
  <c r="B42" i="36"/>
  <c r="B41" i="36"/>
  <c r="B40" i="36"/>
  <c r="B39" i="36"/>
  <c r="B38" i="36"/>
  <c r="B36" i="36"/>
  <c r="B35" i="36"/>
  <c r="B34" i="36"/>
  <c r="B33" i="36"/>
  <c r="B32" i="36"/>
  <c r="B30" i="36"/>
  <c r="B29" i="36"/>
  <c r="B28" i="36"/>
  <c r="B27" i="36"/>
  <c r="B26" i="36"/>
  <c r="B24" i="36"/>
  <c r="B23" i="36"/>
  <c r="B22" i="36"/>
  <c r="B21" i="36"/>
  <c r="B20" i="36"/>
  <c r="B18" i="36"/>
  <c r="B17" i="36"/>
  <c r="B16" i="36"/>
  <c r="B15" i="36"/>
  <c r="B14" i="36"/>
  <c r="B12" i="36"/>
  <c r="B11" i="36"/>
  <c r="B10" i="36"/>
  <c r="B9" i="36"/>
  <c r="B116" i="35"/>
  <c r="B114" i="35"/>
  <c r="B113" i="35"/>
  <c r="B112" i="35"/>
  <c r="B111" i="35"/>
  <c r="B110" i="35"/>
  <c r="B108" i="35"/>
  <c r="B107" i="35"/>
  <c r="B106" i="35"/>
  <c r="B105" i="35"/>
  <c r="B104" i="35"/>
  <c r="B102" i="35"/>
  <c r="B101" i="35"/>
  <c r="B100" i="35"/>
  <c r="B99" i="35"/>
  <c r="B98" i="35"/>
  <c r="B96" i="35"/>
  <c r="B95" i="35"/>
  <c r="B94" i="35"/>
  <c r="B93" i="35"/>
  <c r="B92" i="35"/>
  <c r="B90" i="35"/>
  <c r="B89" i="35"/>
  <c r="B88" i="35"/>
  <c r="B87" i="35"/>
  <c r="B86" i="35"/>
  <c r="B84" i="35"/>
  <c r="B83" i="35"/>
  <c r="B82" i="35"/>
  <c r="B81" i="35"/>
  <c r="B80" i="35"/>
  <c r="B78" i="35"/>
  <c r="B77" i="35"/>
  <c r="B76" i="35"/>
  <c r="B75" i="35"/>
  <c r="B74" i="35"/>
  <c r="B72" i="35"/>
  <c r="B71" i="35"/>
  <c r="B70" i="35"/>
  <c r="B69" i="35"/>
  <c r="B68" i="35"/>
  <c r="B66" i="35"/>
  <c r="B65" i="35"/>
  <c r="B64" i="35"/>
  <c r="B63" i="35"/>
  <c r="B62" i="35"/>
  <c r="B60" i="35"/>
  <c r="B59" i="35"/>
  <c r="B58" i="35"/>
  <c r="B57" i="35"/>
  <c r="B56" i="35"/>
  <c r="B54" i="35"/>
  <c r="B53" i="35"/>
  <c r="B52" i="35"/>
  <c r="B51" i="35"/>
  <c r="B50" i="35"/>
  <c r="B48" i="35"/>
  <c r="B47" i="35"/>
  <c r="B46" i="35"/>
  <c r="B45" i="35"/>
  <c r="B44" i="35"/>
  <c r="B42" i="35"/>
  <c r="B41" i="35"/>
  <c r="B40" i="35"/>
  <c r="B39" i="35"/>
  <c r="B38" i="35"/>
  <c r="B36" i="35"/>
  <c r="B35" i="35"/>
  <c r="B34" i="35"/>
  <c r="B33" i="35"/>
  <c r="B32" i="35"/>
  <c r="B30" i="35"/>
  <c r="B29" i="35"/>
  <c r="B28" i="35"/>
  <c r="B27" i="35"/>
  <c r="B26" i="35"/>
  <c r="B24" i="35"/>
  <c r="B23" i="35"/>
  <c r="B22" i="35"/>
  <c r="B21" i="35"/>
  <c r="B20" i="35"/>
  <c r="B18" i="35"/>
  <c r="B17" i="35"/>
  <c r="B16" i="35"/>
  <c r="B15" i="35"/>
  <c r="B14" i="35"/>
  <c r="B12" i="35"/>
  <c r="B11" i="35"/>
  <c r="B10" i="35"/>
  <c r="B9" i="35"/>
  <c r="B116" i="34"/>
  <c r="B114" i="34"/>
  <c r="B113" i="34"/>
  <c r="B112" i="34"/>
  <c r="B111" i="34"/>
  <c r="B110" i="34"/>
  <c r="B108" i="34"/>
  <c r="B107" i="34"/>
  <c r="B106" i="34"/>
  <c r="B105" i="34"/>
  <c r="B104" i="34"/>
  <c r="B102" i="34"/>
  <c r="B101" i="34"/>
  <c r="B100" i="34"/>
  <c r="B99" i="34"/>
  <c r="B98" i="34"/>
  <c r="B96" i="34"/>
  <c r="B95" i="34"/>
  <c r="B94" i="34"/>
  <c r="B93" i="34"/>
  <c r="B92" i="34"/>
  <c r="B90" i="34"/>
  <c r="B89" i="34"/>
  <c r="B88" i="34"/>
  <c r="B87" i="34"/>
  <c r="B86" i="34"/>
  <c r="B84" i="34"/>
  <c r="B83" i="34"/>
  <c r="B82" i="34"/>
  <c r="B81" i="34"/>
  <c r="B80" i="34"/>
  <c r="B78" i="34"/>
  <c r="B77" i="34"/>
  <c r="B76" i="34"/>
  <c r="B75" i="34"/>
  <c r="B74" i="34"/>
  <c r="B72" i="34"/>
  <c r="B71" i="34"/>
  <c r="B70" i="34"/>
  <c r="B69" i="34"/>
  <c r="B68" i="34"/>
  <c r="B66" i="34"/>
  <c r="B65" i="34"/>
  <c r="B64" i="34"/>
  <c r="B63" i="34"/>
  <c r="B62" i="34"/>
  <c r="B60" i="34"/>
  <c r="B59" i="34"/>
  <c r="B58" i="34"/>
  <c r="B57" i="34"/>
  <c r="B56" i="34"/>
  <c r="B54" i="34"/>
  <c r="B53" i="34"/>
  <c r="B52" i="34"/>
  <c r="B51" i="34"/>
  <c r="B50" i="34"/>
  <c r="B48" i="34"/>
  <c r="B47" i="34"/>
  <c r="B46" i="34"/>
  <c r="B45" i="34"/>
  <c r="B44" i="34"/>
  <c r="B42" i="34"/>
  <c r="B41" i="34"/>
  <c r="B40" i="34"/>
  <c r="B39" i="34"/>
  <c r="B38" i="34"/>
  <c r="B36" i="34"/>
  <c r="B35" i="34"/>
  <c r="B34" i="34"/>
  <c r="B33" i="34"/>
  <c r="B32" i="34"/>
  <c r="B30" i="34"/>
  <c r="B29" i="34"/>
  <c r="B28" i="34"/>
  <c r="B27" i="34"/>
  <c r="B26" i="34"/>
  <c r="B24" i="34"/>
  <c r="B23" i="34"/>
  <c r="B22" i="34"/>
  <c r="B21" i="34"/>
  <c r="B20" i="34"/>
  <c r="B18" i="34"/>
  <c r="B17" i="34"/>
  <c r="B16" i="34"/>
  <c r="B15" i="34"/>
  <c r="B14" i="34"/>
  <c r="B12" i="34"/>
  <c r="B11" i="34"/>
  <c r="B10" i="34"/>
  <c r="B9" i="34"/>
  <c r="B116" i="33"/>
  <c r="B114" i="33"/>
  <c r="B113" i="33"/>
  <c r="B112" i="33"/>
  <c r="B111" i="33"/>
  <c r="B110" i="33"/>
  <c r="B108" i="33"/>
  <c r="B107" i="33"/>
  <c r="B106" i="33"/>
  <c r="B105" i="33"/>
  <c r="B104" i="33"/>
  <c r="B102" i="33"/>
  <c r="B101" i="33"/>
  <c r="B100" i="33"/>
  <c r="B99" i="33"/>
  <c r="B98" i="33"/>
  <c r="B96" i="33"/>
  <c r="B95" i="33"/>
  <c r="B94" i="33"/>
  <c r="B93" i="33"/>
  <c r="B92" i="33"/>
  <c r="B90" i="33"/>
  <c r="B89" i="33"/>
  <c r="B88" i="33"/>
  <c r="B87" i="33"/>
  <c r="B86" i="33"/>
  <c r="B84" i="33"/>
  <c r="B83" i="33"/>
  <c r="B82" i="33"/>
  <c r="B81" i="33"/>
  <c r="B80" i="33"/>
  <c r="B78" i="33"/>
  <c r="B77" i="33"/>
  <c r="B76" i="33"/>
  <c r="B75" i="33"/>
  <c r="B74" i="33"/>
  <c r="B72" i="33"/>
  <c r="B71" i="33"/>
  <c r="B70" i="33"/>
  <c r="B69" i="33"/>
  <c r="B68" i="33"/>
  <c r="B66" i="33"/>
  <c r="B65" i="33"/>
  <c r="B64" i="33"/>
  <c r="B63" i="33"/>
  <c r="B62" i="33"/>
  <c r="B60" i="33"/>
  <c r="B59" i="33"/>
  <c r="B58" i="33"/>
  <c r="B57" i="33"/>
  <c r="B56" i="33"/>
  <c r="B54" i="33"/>
  <c r="B53" i="33"/>
  <c r="B52" i="33"/>
  <c r="B51" i="33"/>
  <c r="B50" i="33"/>
  <c r="B48" i="33"/>
  <c r="B47" i="33"/>
  <c r="B46" i="33"/>
  <c r="B45" i="33"/>
  <c r="B44" i="33"/>
  <c r="B42" i="33"/>
  <c r="B41" i="33"/>
  <c r="B40" i="33"/>
  <c r="B39" i="33"/>
  <c r="B38" i="33"/>
  <c r="B36" i="33"/>
  <c r="B35" i="33"/>
  <c r="B34" i="33"/>
  <c r="B33" i="33"/>
  <c r="B32" i="33"/>
  <c r="B30" i="33"/>
  <c r="B29" i="33"/>
  <c r="B28" i="33"/>
  <c r="B27" i="33"/>
  <c r="B26" i="33"/>
  <c r="B24" i="33"/>
  <c r="B23" i="33"/>
  <c r="B22" i="33"/>
  <c r="B21" i="33"/>
  <c r="B20" i="33"/>
  <c r="B18" i="33"/>
  <c r="B17" i="33"/>
  <c r="B16" i="33"/>
  <c r="B15" i="33"/>
  <c r="B14" i="33"/>
  <c r="B12" i="33"/>
  <c r="B11" i="33"/>
  <c r="B10" i="33"/>
  <c r="B9" i="33"/>
  <c r="B116" i="32"/>
  <c r="B114" i="32"/>
  <c r="B113" i="32"/>
  <c r="B112" i="32"/>
  <c r="B111" i="32"/>
  <c r="B110" i="32"/>
  <c r="B108" i="32"/>
  <c r="B107" i="32"/>
  <c r="B106" i="32"/>
  <c r="B105" i="32"/>
  <c r="B104" i="32"/>
  <c r="B102" i="32"/>
  <c r="B101" i="32"/>
  <c r="B100" i="32"/>
  <c r="B99" i="32"/>
  <c r="B98" i="32"/>
  <c r="B96" i="32"/>
  <c r="B95" i="32"/>
  <c r="B94" i="32"/>
  <c r="B93" i="32"/>
  <c r="B92" i="32"/>
  <c r="B90" i="32"/>
  <c r="B89" i="32"/>
  <c r="B88" i="32"/>
  <c r="B87" i="32"/>
  <c r="B86" i="32"/>
  <c r="B84" i="32"/>
  <c r="B83" i="32"/>
  <c r="B82" i="32"/>
  <c r="B81" i="32"/>
  <c r="B80" i="32"/>
  <c r="B78" i="32"/>
  <c r="B77" i="32"/>
  <c r="B76" i="32"/>
  <c r="B75" i="32"/>
  <c r="B74" i="32"/>
  <c r="B72" i="32"/>
  <c r="B71" i="32"/>
  <c r="B70" i="32"/>
  <c r="B69" i="32"/>
  <c r="B68" i="32"/>
  <c r="B66" i="32"/>
  <c r="B65" i="32"/>
  <c r="B64" i="32"/>
  <c r="B63" i="32"/>
  <c r="B62" i="32"/>
  <c r="B60" i="32"/>
  <c r="B59" i="32"/>
  <c r="B58" i="32"/>
  <c r="B57" i="32"/>
  <c r="B56" i="32"/>
  <c r="B54" i="32"/>
  <c r="B53" i="32"/>
  <c r="B52" i="32"/>
  <c r="B51" i="32"/>
  <c r="B50" i="32"/>
  <c r="B48" i="32"/>
  <c r="B47" i="32"/>
  <c r="B46" i="32"/>
  <c r="B45" i="32"/>
  <c r="B44" i="32"/>
  <c r="B42" i="32"/>
  <c r="B41" i="32"/>
  <c r="B40" i="32"/>
  <c r="B39" i="32"/>
  <c r="B38" i="32"/>
  <c r="B36" i="32"/>
  <c r="B35" i="32"/>
  <c r="B34" i="32"/>
  <c r="B33" i="32"/>
  <c r="B32" i="32"/>
  <c r="B30" i="32"/>
  <c r="B29" i="32"/>
  <c r="B28" i="32"/>
  <c r="B27" i="32"/>
  <c r="B26" i="32"/>
  <c r="B24" i="32"/>
  <c r="B23" i="32"/>
  <c r="B22" i="32"/>
  <c r="B21" i="32"/>
  <c r="B20" i="32"/>
  <c r="B18" i="32"/>
  <c r="B17" i="32"/>
  <c r="B16" i="32"/>
  <c r="B15" i="32"/>
  <c r="B14" i="32"/>
  <c r="B12" i="32"/>
  <c r="B11" i="32"/>
  <c r="B10" i="32"/>
  <c r="B9" i="32"/>
  <c r="B116" i="31"/>
  <c r="B114" i="31"/>
  <c r="B113" i="31"/>
  <c r="B112" i="31"/>
  <c r="B111" i="31"/>
  <c r="B110" i="31"/>
  <c r="B108" i="31"/>
  <c r="B107" i="31"/>
  <c r="B106" i="31"/>
  <c r="B105" i="31"/>
  <c r="B104" i="31"/>
  <c r="B102" i="31"/>
  <c r="B101" i="31"/>
  <c r="B100" i="31"/>
  <c r="B99" i="31"/>
  <c r="B98" i="31"/>
  <c r="B96" i="31"/>
  <c r="B95" i="31"/>
  <c r="B94" i="31"/>
  <c r="B93" i="31"/>
  <c r="B92" i="31"/>
  <c r="B90" i="31"/>
  <c r="B89" i="31"/>
  <c r="B88" i="31"/>
  <c r="B87" i="31"/>
  <c r="B86" i="31"/>
  <c r="B84" i="31"/>
  <c r="B83" i="31"/>
  <c r="B82" i="31"/>
  <c r="B81" i="31"/>
  <c r="B80" i="31"/>
  <c r="B78" i="31"/>
  <c r="B77" i="31"/>
  <c r="B76" i="31"/>
  <c r="B75" i="31"/>
  <c r="B74" i="31"/>
  <c r="B72" i="31"/>
  <c r="B71" i="31"/>
  <c r="B70" i="31"/>
  <c r="B69" i="31"/>
  <c r="B68" i="31"/>
  <c r="B66" i="31"/>
  <c r="B65" i="31"/>
  <c r="B64" i="31"/>
  <c r="B63" i="31"/>
  <c r="B62" i="31"/>
  <c r="B60" i="31"/>
  <c r="B59" i="31"/>
  <c r="B58" i="31"/>
  <c r="B57" i="31"/>
  <c r="B56" i="31"/>
  <c r="B54" i="31"/>
  <c r="B53" i="31"/>
  <c r="B52" i="31"/>
  <c r="B51" i="31"/>
  <c r="B50" i="31"/>
  <c r="B48" i="31"/>
  <c r="B47" i="31"/>
  <c r="B46" i="31"/>
  <c r="B45" i="31"/>
  <c r="B44" i="31"/>
  <c r="B42" i="31"/>
  <c r="B41" i="31"/>
  <c r="B40" i="31"/>
  <c r="B39" i="31"/>
  <c r="B38" i="31"/>
  <c r="B36" i="31"/>
  <c r="B35" i="31"/>
  <c r="B34" i="31"/>
  <c r="B33" i="31"/>
  <c r="B32" i="31"/>
  <c r="B30" i="31"/>
  <c r="B29" i="31"/>
  <c r="B28" i="31"/>
  <c r="B27" i="31"/>
  <c r="B26" i="31"/>
  <c r="B24" i="31"/>
  <c r="B23" i="31"/>
  <c r="B22" i="31"/>
  <c r="B21" i="31"/>
  <c r="B20" i="31"/>
  <c r="B18" i="31"/>
  <c r="B17" i="31"/>
  <c r="B16" i="31"/>
  <c r="B15" i="31"/>
  <c r="B14" i="31"/>
  <c r="B12" i="31"/>
  <c r="B11" i="31"/>
  <c r="B10" i="31"/>
  <c r="B9" i="31"/>
  <c r="B116" i="30"/>
  <c r="B114" i="30"/>
  <c r="B113" i="30"/>
  <c r="B112" i="30"/>
  <c r="B111" i="30"/>
  <c r="B110" i="30"/>
  <c r="B108" i="30"/>
  <c r="B107" i="30"/>
  <c r="B106" i="30"/>
  <c r="B105" i="30"/>
  <c r="B104" i="30"/>
  <c r="B102" i="30"/>
  <c r="B101" i="30"/>
  <c r="B100" i="30"/>
  <c r="B99" i="30"/>
  <c r="B98" i="30"/>
  <c r="B96" i="30"/>
  <c r="B95" i="30"/>
  <c r="B94" i="30"/>
  <c r="B93" i="30"/>
  <c r="B92" i="30"/>
  <c r="B90" i="30"/>
  <c r="B89" i="30"/>
  <c r="B88" i="30"/>
  <c r="B87" i="30"/>
  <c r="B86" i="30"/>
  <c r="B84" i="30"/>
  <c r="B83" i="30"/>
  <c r="B82" i="30"/>
  <c r="B81" i="30"/>
  <c r="B80" i="30"/>
  <c r="B78" i="30"/>
  <c r="B77" i="30"/>
  <c r="B76" i="30"/>
  <c r="B75" i="30"/>
  <c r="B74" i="30"/>
  <c r="B72" i="30"/>
  <c r="B71" i="30"/>
  <c r="B70" i="30"/>
  <c r="B69" i="30"/>
  <c r="B68" i="30"/>
  <c r="B66" i="30"/>
  <c r="B65" i="30"/>
  <c r="B64" i="30"/>
  <c r="B63" i="30"/>
  <c r="B62" i="30"/>
  <c r="B60" i="30"/>
  <c r="B59" i="30"/>
  <c r="B58" i="30"/>
  <c r="B57" i="30"/>
  <c r="B56" i="30"/>
  <c r="B54" i="30"/>
  <c r="B53" i="30"/>
  <c r="B52" i="30"/>
  <c r="B51" i="30"/>
  <c r="B50" i="30"/>
  <c r="B48" i="30"/>
  <c r="B47" i="30"/>
  <c r="B46" i="30"/>
  <c r="B45" i="30"/>
  <c r="B44" i="30"/>
  <c r="B42" i="30"/>
  <c r="B41" i="30"/>
  <c r="B40" i="30"/>
  <c r="B39" i="30"/>
  <c r="B38" i="30"/>
  <c r="B36" i="30"/>
  <c r="B35" i="30"/>
  <c r="B34" i="30"/>
  <c r="B33" i="30"/>
  <c r="B32" i="30"/>
  <c r="B30" i="30"/>
  <c r="B29" i="30"/>
  <c r="B28" i="30"/>
  <c r="B27" i="30"/>
  <c r="B26" i="30"/>
  <c r="B24" i="30"/>
  <c r="B23" i="30"/>
  <c r="B22" i="30"/>
  <c r="B21" i="30"/>
  <c r="B20" i="30"/>
  <c r="B18" i="30"/>
  <c r="B17" i="30"/>
  <c r="B16" i="30"/>
  <c r="B15" i="30"/>
  <c r="B14" i="30"/>
  <c r="B12" i="30"/>
  <c r="B11" i="30"/>
  <c r="B10" i="30"/>
  <c r="B9" i="30"/>
  <c r="B116" i="10" l="1"/>
  <c r="B114" i="10"/>
  <c r="B113" i="10"/>
  <c r="B112" i="10"/>
  <c r="B111" i="10"/>
  <c r="B110" i="10"/>
  <c r="B108" i="10"/>
  <c r="B107" i="10"/>
  <c r="B106" i="10"/>
  <c r="B105" i="10"/>
  <c r="B104" i="10"/>
  <c r="B102" i="10"/>
  <c r="B101" i="10"/>
  <c r="B100" i="10"/>
  <c r="B99" i="10"/>
  <c r="B98" i="10"/>
  <c r="B96" i="10"/>
  <c r="B95" i="10"/>
  <c r="B94" i="10"/>
  <c r="B93" i="10"/>
  <c r="B92" i="10"/>
  <c r="B90" i="10"/>
  <c r="B89" i="10"/>
  <c r="B88" i="10"/>
  <c r="B87" i="10"/>
  <c r="B86" i="10"/>
  <c r="B84" i="10"/>
  <c r="B83" i="10"/>
  <c r="B82" i="10"/>
  <c r="B81" i="10"/>
  <c r="B80" i="10"/>
  <c r="B78" i="10"/>
  <c r="B77" i="10"/>
  <c r="B76" i="10"/>
  <c r="B75" i="10"/>
  <c r="B74" i="10"/>
  <c r="B72" i="10"/>
  <c r="B71" i="10"/>
  <c r="B70" i="10"/>
  <c r="B69" i="10"/>
  <c r="B68" i="10"/>
  <c r="B66" i="10"/>
  <c r="B65" i="10"/>
  <c r="B64" i="10"/>
  <c r="B63" i="10"/>
  <c r="B62" i="10"/>
  <c r="B60" i="10"/>
  <c r="B59" i="10"/>
  <c r="B58" i="10"/>
  <c r="B57" i="10"/>
  <c r="B56" i="10"/>
  <c r="B54" i="10"/>
  <c r="B53" i="10"/>
  <c r="B52" i="10"/>
  <c r="B51" i="10"/>
  <c r="B50" i="10"/>
  <c r="B48" i="10"/>
  <c r="B47" i="10"/>
  <c r="B46" i="10"/>
  <c r="B45" i="10"/>
  <c r="B44" i="10"/>
  <c r="B42" i="10"/>
  <c r="B41" i="10"/>
  <c r="B40" i="10"/>
  <c r="B39" i="10"/>
  <c r="B38" i="10"/>
  <c r="B36" i="10"/>
  <c r="B35" i="10"/>
  <c r="B34" i="10"/>
  <c r="B33" i="10"/>
  <c r="B32" i="10"/>
  <c r="B30" i="10"/>
  <c r="B29" i="10"/>
  <c r="B28" i="10"/>
  <c r="B27" i="10"/>
  <c r="B26" i="10"/>
  <c r="B24" i="10"/>
  <c r="B23" i="10"/>
  <c r="B22" i="10"/>
  <c r="B21" i="10"/>
  <c r="B20" i="10"/>
  <c r="B18" i="10"/>
  <c r="B17" i="10"/>
  <c r="B16" i="10"/>
  <c r="B15" i="10"/>
  <c r="B14" i="10"/>
  <c r="B12" i="10" l="1"/>
  <c r="B11" i="10"/>
  <c r="B10" i="10"/>
  <c r="B9" i="10"/>
</calcChain>
</file>

<file path=xl/sharedStrings.xml><?xml version="1.0" encoding="utf-8"?>
<sst xmlns="http://schemas.openxmlformats.org/spreadsheetml/2006/main" count="2028" uniqueCount="178">
  <si>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</si>
  <si>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</si>
  <si>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</si>
  <si>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</si>
  <si>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</si>
  <si>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</si>
  <si>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</si>
  <si>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</si>
  <si>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</si>
  <si>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</si>
  <si>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</si>
  <si>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</si>
  <si>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</si>
  <si>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</si>
  <si>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</si>
  <si>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</si>
  <si>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</si>
  <si>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</si>
  <si>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</si>
  <si>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</si>
  <si>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</si>
  <si>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</si>
  <si>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</si>
  <si>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</si>
  <si>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</si>
  <si>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</si>
  <si>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</si>
  <si>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</si>
  <si>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</si>
  <si>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u. dgl.</t>
  </si>
  <si>
    <t>Bevölkerung</t>
  </si>
  <si>
    <t>Unter 1</t>
  </si>
  <si>
    <t>1 - 2</t>
  </si>
  <si>
    <t>2 - 3</t>
  </si>
  <si>
    <t>3 - 4</t>
  </si>
  <si>
    <t>4 - 5</t>
  </si>
  <si>
    <t>Zusammen</t>
  </si>
  <si>
    <t>5 - 6</t>
  </si>
  <si>
    <t>6 - 7</t>
  </si>
  <si>
    <t>7 - 8</t>
  </si>
  <si>
    <t>8 - 9</t>
  </si>
  <si>
    <t>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</si>
  <si>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</si>
  <si>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</si>
  <si>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</si>
  <si>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</si>
  <si>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</si>
  <si>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</si>
  <si>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</si>
  <si>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</si>
  <si>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</si>
  <si>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</si>
  <si>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</si>
  <si>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</si>
  <si>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</si>
  <si>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</si>
  <si>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24 - 25</t>
  </si>
  <si>
    <t>25 - 26</t>
  </si>
  <si>
    <t>26 - 27</t>
  </si>
  <si>
    <t>27 - 28</t>
  </si>
  <si>
    <t>28 - 29</t>
  </si>
  <si>
    <t>29 - 30</t>
  </si>
  <si>
    <t>30 - 31</t>
  </si>
  <si>
    <t>31 - 32</t>
  </si>
  <si>
    <t>32 - 33</t>
  </si>
  <si>
    <t>33 - 34</t>
  </si>
  <si>
    <t>34 - 35</t>
  </si>
  <si>
    <t>35 - 36</t>
  </si>
  <si>
    <t>36 - 37</t>
  </si>
  <si>
    <t>37 - 38</t>
  </si>
  <si>
    <t>38 - 39</t>
  </si>
  <si>
    <t>39 - 40</t>
  </si>
  <si>
    <t>40 - 41</t>
  </si>
  <si>
    <t>41 - 42</t>
  </si>
  <si>
    <t>42 - 43</t>
  </si>
  <si>
    <t>43 - 44</t>
  </si>
  <si>
    <t>44 - 45</t>
  </si>
  <si>
    <t>45 - 46</t>
  </si>
  <si>
    <t>46 - 47</t>
  </si>
  <si>
    <t>47 - 48</t>
  </si>
  <si>
    <t>48 - 49</t>
  </si>
  <si>
    <t>49 - 50</t>
  </si>
  <si>
    <t>50 - 51</t>
  </si>
  <si>
    <t>51 - 52</t>
  </si>
  <si>
    <t>52 - 53</t>
  </si>
  <si>
    <t>53 - 54</t>
  </si>
  <si>
    <t>54 - 55</t>
  </si>
  <si>
    <t>55 - 56</t>
  </si>
  <si>
    <t>56 - 57</t>
  </si>
  <si>
    <t>57 - 58</t>
  </si>
  <si>
    <t>58 - 59</t>
  </si>
  <si>
    <t>59 - 60</t>
  </si>
  <si>
    <t>60 - 61</t>
  </si>
  <si>
    <t>61 - 62</t>
  </si>
  <si>
    <t>62 - 63</t>
  </si>
  <si>
    <t>63 - 64</t>
  </si>
  <si>
    <t>64 - 65</t>
  </si>
  <si>
    <t>65 - 66</t>
  </si>
  <si>
    <t>66 - 67</t>
  </si>
  <si>
    <t>67 - 68</t>
  </si>
  <si>
    <t>68 - 69</t>
  </si>
  <si>
    <t>69 - 70</t>
  </si>
  <si>
    <t>70 - 71</t>
  </si>
  <si>
    <t>71 - 72</t>
  </si>
  <si>
    <t>72 - 73</t>
  </si>
  <si>
    <t>73 - 74</t>
  </si>
  <si>
    <t>74 - 75</t>
  </si>
  <si>
    <t>75 - 76</t>
  </si>
  <si>
    <t>76 - 77</t>
  </si>
  <si>
    <t>77 - 78</t>
  </si>
  <si>
    <t>78 - 79</t>
  </si>
  <si>
    <t>79 - 80</t>
  </si>
  <si>
    <t>80 - 81</t>
  </si>
  <si>
    <t>85 - 86</t>
  </si>
  <si>
    <t>86 - 87</t>
  </si>
  <si>
    <t>87 - 88</t>
  </si>
  <si>
    <t>88 - 89</t>
  </si>
  <si>
    <t>89 - 90</t>
  </si>
  <si>
    <t>90 und älter</t>
  </si>
  <si>
    <t>u. früher</t>
  </si>
  <si>
    <t xml:space="preserve">Insgesamt </t>
  </si>
  <si>
    <t>82 - 83</t>
  </si>
  <si>
    <t>84 - 85</t>
  </si>
  <si>
    <t>81 - 82</t>
  </si>
  <si>
    <t>83 - 84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</si>
  <si>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</si>
  <si>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</si>
  <si>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</si>
  <si>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</si>
  <si>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</si>
  <si>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</si>
  <si>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</si>
  <si>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</si>
  <si>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</si>
  <si>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</si>
  <si>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</si>
  <si>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</si>
  <si>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</si>
  <si>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</si>
  <si>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</si>
  <si>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</si>
  <si>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Isolde Schlüter</t>
  </si>
  <si>
    <t>Land Schleswig-Holstein</t>
  </si>
  <si>
    <t>nach Alter und Geschlecht</t>
  </si>
  <si>
    <t>Die Bevölkerung in Schleswig-Holstein</t>
  </si>
  <si>
    <t>Herausgeber:</t>
  </si>
  <si>
    <t>Telefon: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</si>
  <si>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</si>
  <si>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</si>
  <si>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</si>
  <si>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</si>
  <si>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</si>
  <si>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</si>
  <si>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</si>
  <si>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</si>
  <si>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</si>
  <si>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</si>
  <si>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</si>
  <si>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</si>
  <si>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</si>
  <si>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KREISFREIE STADT
Kreis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</si>
  <si>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Abweichungen zur Summe durch Rundungen</t>
    </r>
  </si>
  <si>
    <t>insgesamt</t>
  </si>
  <si>
    <t>männlich</t>
  </si>
  <si>
    <t>weiblich</t>
  </si>
  <si>
    <t>Alter von…bis
unter … Jahren</t>
  </si>
  <si>
    <t xml:space="preserve">2. Bevölkerung in den kreisfreien Städten und Kreisen nach Alter und Geburtsjahren </t>
  </si>
  <si>
    <t>Geburtsjahr</t>
  </si>
  <si>
    <t xml:space="preserve"> – Personen insgesamt –</t>
  </si>
  <si>
    <t xml:space="preserve"> Fortschreibung auf Basis des Zensus 2011</t>
  </si>
  <si>
    <t xml:space="preserve"> - Endgültige Ergebnisse -</t>
  </si>
  <si>
    <t>Kennziffer: A I 3 - j 13 SH</t>
  </si>
  <si>
    <t xml:space="preserve">© Statistisches Amt für Hamburg und Schleswig-Holstein, Hamburg 2015 
Auszugsweise Vervielfältigung und Verbreitung mit Quellenangabe gestattet.        </t>
  </si>
  <si>
    <t>1. Bevölkerung in Schleswig-Holstein nach kreisfreien Städten und Kreisen 2013</t>
  </si>
  <si>
    <t>Bevölkerung am 31.12.2013</t>
  </si>
  <si>
    <r>
      <t>Durchschnitts-bevölkerung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
2013 </t>
    </r>
  </si>
  <si>
    <t>Herausgegeben am: 12. Juni 2015</t>
  </si>
  <si>
    <t>040 42831-1754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</si>
</sst>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#"/>
    <numFmt numFmtId="165" formatCode="#\ ###\ ##0\ \ \ \ ;\-\ #\ ###\ ##0\ \ \ \ ;\-\ \ \ \ "/>
    <numFmt numFmtId="166" formatCode="####\ ;"/>
  </numFmts>
  <fonts count="4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28"/>
      <color theme="1"/>
      <name val="Arial"/>
      <family val="2"/>
    </font>
    <font>
      <b/>
      <sz val="18"/>
      <color theme="1"/>
      <name val="Arial"/>
      <family val="2"/>
    </font>
    <font>
      <vertAlign val="superscript"/>
      <sz val="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theme="3"/>
      </top>
      <bottom style="thin">
        <color theme="3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5">
    <xf numFmtId="0" fontId="0" fillId="0" borderId="0"/>
    <xf numFmtId="0" fontId="20" fillId="2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5" applyNumberFormat="0" applyAlignment="0" applyProtection="0"/>
    <xf numFmtId="0" fontId="30" fillId="6" borderId="6" applyNumberFormat="0" applyAlignment="0" applyProtection="0"/>
    <xf numFmtId="0" fontId="31" fillId="6" borderId="5" applyNumberFormat="0" applyAlignment="0" applyProtection="0"/>
    <xf numFmtId="0" fontId="32" fillId="0" borderId="7" applyNumberFormat="0" applyFill="0" applyAlignment="0" applyProtection="0"/>
    <xf numFmtId="0" fontId="33" fillId="7" borderId="8" applyNumberFormat="0" applyAlignment="0" applyProtection="0"/>
    <xf numFmtId="0" fontId="22" fillId="8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8" fillId="0" borderId="0"/>
    <xf numFmtId="0" fontId="39" fillId="0" borderId="0"/>
    <xf numFmtId="0" fontId="3" fillId="0" borderId="0"/>
    <xf numFmtId="0" fontId="2" fillId="0" borderId="0"/>
    <xf numFmtId="0" fontId="41" fillId="0" borderId="0" applyNumberFormat="0" applyFill="0" applyBorder="0" applyAlignment="0" applyProtection="0"/>
  </cellStyleXfs>
  <cellXfs count="104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1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8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0" fontId="14" fillId="33" borderId="11" xfId="0" quotePrefix="1" applyFont="1" applyFill="1" applyBorder="1" applyAlignment="1">
      <alignment horizontal="center" vertical="center" wrapText="1"/>
    </xf>
    <xf numFmtId="0" fontId="14" fillId="0" borderId="15" xfId="0" applyFont="1" applyBorder="1" applyAlignment="1"/>
    <xf numFmtId="0" fontId="8" fillId="0" borderId="0" xfId="0" applyFont="1" applyAlignment="1">
      <alignment horizontal="left" vertical="top"/>
    </xf>
    <xf numFmtId="164" fontId="12" fillId="0" borderId="0" xfId="0" applyNumberFormat="1" applyFont="1" applyProtection="1">
      <protection locked="0"/>
    </xf>
    <xf numFmtId="0" fontId="40" fillId="0" borderId="16" xfId="0" applyFont="1" applyBorder="1" applyAlignment="1"/>
    <xf numFmtId="0" fontId="12" fillId="33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164" fontId="12" fillId="0" borderId="0" xfId="0" applyNumberFormat="1" applyFont="1" applyAlignment="1"/>
    <xf numFmtId="0" fontId="10" fillId="0" borderId="0" xfId="0" applyFont="1"/>
    <xf numFmtId="164" fontId="10" fillId="0" borderId="0" xfId="0" applyNumberFormat="1" applyFont="1"/>
    <xf numFmtId="0" fontId="0" fillId="0" borderId="0" xfId="0" applyAlignment="1">
      <alignment wrapText="1"/>
    </xf>
    <xf numFmtId="0" fontId="0" fillId="0" borderId="0" xfId="0" applyFill="1"/>
    <xf numFmtId="0" fontId="14" fillId="0" borderId="14" xfId="0" applyFont="1" applyBorder="1" applyAlignment="1"/>
    <xf numFmtId="0" fontId="10" fillId="0" borderId="0" xfId="0" applyFont="1" applyAlignment="1">
      <alignment horizontal="center" vertical="center"/>
    </xf>
    <xf numFmtId="0" fontId="0" fillId="0" borderId="0" xfId="0" applyAlignment="1"/>
    <xf numFmtId="0" fontId="42" fillId="0" borderId="0" xfId="54" applyFont="1" applyAlignment="1">
      <alignment horizontal="left"/>
    </xf>
    <xf numFmtId="0" fontId="43" fillId="0" borderId="0" xfId="0" applyFont="1"/>
    <xf numFmtId="0" fontId="0" fillId="0" borderId="0" xfId="0" applyAlignment="1">
      <alignment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/>
    <xf numFmtId="0" fontId="4" fillId="0" borderId="0" xfId="0" applyFont="1" applyAlignment="1"/>
    <xf numFmtId="0" fontId="12" fillId="0" borderId="2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 indent="1"/>
    </xf>
    <xf numFmtId="0" fontId="14" fillId="0" borderId="0" xfId="0" applyFont="1" applyBorder="1" applyAlignment="1">
      <alignment horizontal="left" vertical="top" indent="1"/>
    </xf>
    <xf numFmtId="49" fontId="14" fillId="0" borderId="0" xfId="0" applyNumberFormat="1" applyFont="1" applyBorder="1" applyAlignment="1" applyProtection="1">
      <alignment horizontal="left" indent="1"/>
      <protection hidden="1"/>
    </xf>
    <xf numFmtId="0" fontId="0" fillId="0" borderId="0" xfId="0" applyBorder="1" applyAlignment="1">
      <alignment horizontal="left" indent="1"/>
    </xf>
    <xf numFmtId="49" fontId="40" fillId="0" borderId="13" xfId="0" applyNumberFormat="1" applyFont="1" applyBorder="1" applyAlignment="1" applyProtection="1">
      <alignment horizontal="left" indent="1"/>
      <protection hidden="1"/>
    </xf>
    <xf numFmtId="0" fontId="12" fillId="0" borderId="14" xfId="0" applyFont="1" applyBorder="1" applyAlignment="1">
      <alignment horizontal="center" vertical="top"/>
    </xf>
    <xf numFmtId="0" fontId="12" fillId="0" borderId="15" xfId="0" applyFont="1" applyBorder="1" applyAlignment="1">
      <alignment horizontal="center"/>
    </xf>
    <xf numFmtId="0" fontId="37" fillId="0" borderId="0" xfId="0" applyFont="1" applyBorder="1" applyAlignment="1">
      <alignment horizontal="left" vertical="top" indent="1"/>
    </xf>
    <xf numFmtId="0" fontId="40" fillId="0" borderId="0" xfId="0" applyFont="1" applyBorder="1" applyAlignment="1">
      <alignment horizontal="left" vertical="top" indent="1"/>
    </xf>
    <xf numFmtId="49" fontId="40" fillId="0" borderId="0" xfId="0" applyNumberFormat="1" applyFont="1" applyBorder="1" applyAlignment="1" applyProtection="1">
      <alignment horizontal="left" indent="1"/>
      <protection hidden="1"/>
    </xf>
    <xf numFmtId="165" fontId="12" fillId="0" borderId="0" xfId="0" applyNumberFormat="1" applyFont="1" applyProtection="1">
      <protection locked="0"/>
    </xf>
    <xf numFmtId="165" fontId="37" fillId="0" borderId="13" xfId="0" applyNumberFormat="1" applyFont="1" applyBorder="1" applyAlignment="1" applyProtection="1">
      <alignment horizontal="right"/>
      <protection locked="0"/>
    </xf>
    <xf numFmtId="166" fontId="12" fillId="0" borderId="15" xfId="0" applyNumberFormat="1" applyFont="1" applyBorder="1" applyAlignment="1">
      <alignment horizontal="center" vertical="top"/>
    </xf>
    <xf numFmtId="165" fontId="14" fillId="0" borderId="0" xfId="0" applyNumberFormat="1" applyFont="1" applyProtection="1">
      <protection hidden="1"/>
    </xf>
    <xf numFmtId="166" fontId="37" fillId="0" borderId="15" xfId="0" applyNumberFormat="1" applyFont="1" applyBorder="1" applyAlignment="1">
      <alignment horizontal="center" vertical="top"/>
    </xf>
    <xf numFmtId="166" fontId="40" fillId="0" borderId="15" xfId="0" applyNumberFormat="1" applyFont="1" applyBorder="1" applyAlignment="1" applyProtection="1">
      <alignment horizontal="center"/>
      <protection hidden="1"/>
    </xf>
    <xf numFmtId="166" fontId="40" fillId="0" borderId="15" xfId="0" applyNumberFormat="1" applyFont="1" applyBorder="1" applyAlignment="1" applyProtection="1">
      <alignment horizontal="center" vertical="center"/>
      <protection hidden="1"/>
    </xf>
    <xf numFmtId="166" fontId="40" fillId="0" borderId="16" xfId="0" applyNumberFormat="1" applyFont="1" applyBorder="1" applyAlignment="1" applyProtection="1">
      <alignment horizontal="center"/>
      <protection hidden="1"/>
    </xf>
    <xf numFmtId="165" fontId="40" fillId="0" borderId="13" xfId="0" applyNumberFormat="1" applyFont="1" applyBorder="1" applyProtection="1">
      <protection hidden="1"/>
    </xf>
    <xf numFmtId="165" fontId="8" fillId="0" borderId="0" xfId="0" applyNumberFormat="1" applyFont="1" applyProtection="1">
      <protection hidden="1"/>
    </xf>
    <xf numFmtId="0" fontId="43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2" fillId="0" borderId="0" xfId="54" applyFont="1" applyAlignment="1">
      <alignment horizontal="left" wrapText="1"/>
    </xf>
    <xf numFmtId="0" fontId="16" fillId="0" borderId="0" xfId="0" applyFont="1" applyAlignment="1">
      <alignment horizontal="left"/>
    </xf>
    <xf numFmtId="164" fontId="14" fillId="0" borderId="0" xfId="50" applyNumberFormat="1" applyFont="1" applyProtection="1">
      <protection locked="0"/>
    </xf>
    <xf numFmtId="165" fontId="14" fillId="0" borderId="0" xfId="50" applyNumberFormat="1" applyFont="1" applyProtection="1">
      <protection locked="0"/>
    </xf>
    <xf numFmtId="165" fontId="40" fillId="0" borderId="13" xfId="50" applyNumberFormat="1" applyFont="1" applyBorder="1" applyProtection="1">
      <protection locked="0"/>
    </xf>
    <xf numFmtId="0" fontId="4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3" fillId="0" borderId="0" xfId="0" applyFont="1" applyAlignment="1">
      <alignment horizontal="right"/>
    </xf>
    <xf numFmtId="0" fontId="43" fillId="0" borderId="0" xfId="0" applyFont="1" applyAlignment="1"/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2" fillId="0" borderId="0" xfId="54" applyFont="1" applyAlignment="1">
      <alignment horizontal="left"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4" fillId="33" borderId="12" xfId="0" quotePrefix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4" fillId="33" borderId="22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33" borderId="1" xfId="0" applyFont="1" applyFill="1" applyBorder="1" applyAlignment="1">
      <alignment horizontal="center" vertical="center"/>
    </xf>
    <xf numFmtId="0" fontId="12" fillId="33" borderId="17" xfId="0" applyFont="1" applyFill="1" applyBorder="1" applyAlignment="1"/>
    <xf numFmtId="0" fontId="0" fillId="0" borderId="0" xfId="0" applyFont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</cellXfs>
  <cellStyles count="5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6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2F2F2"/>
      <color rgb="FF1E4B7D"/>
      <color rgb="FFFFCC32"/>
      <color rgb="FF66CC66"/>
      <color rgb="FF666866"/>
      <color rgb="FFE10019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29</xdr:row>
      <xdr:rowOff>104776</xdr:rowOff>
    </xdr:from>
    <xdr:to>
      <xdr:col>6</xdr:col>
      <xdr:colOff>909972</xdr:colOff>
      <xdr:row>50</xdr:row>
      <xdr:rowOff>144683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00801"/>
          <a:ext cx="6444000" cy="34403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0</xdr:col>
      <xdr:colOff>5648325</xdr:colOff>
      <xdr:row>25</xdr:row>
      <xdr:rowOff>47625</xdr:rowOff>
    </xdr:to>
    <xdr:sp macro="" textlink="">
      <xdr:nvSpPr>
        <xdr:cNvPr id="2" name="Textfeld 1"/>
        <xdr:cNvSpPr txBox="1"/>
      </xdr:nvSpPr>
      <xdr:spPr>
        <a:xfrm>
          <a:off x="171450" y="0"/>
          <a:ext cx="5476875" cy="417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r>
            <a:rPr lang="de-DE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Bevölkerungsbewegung und die Fortschreibung des Bevölkerungsbestandes in der Fassung vom 20. April 2013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(BGBl. I S. 826).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2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2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Hinweis:</a:t>
          </a:r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werden durch Fortschreibung des festgestellten Zensusergebnisses vom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9. Mai 2011 mit den Zu- und Fortzügen (Statistik der räumlichen  Bevölkerungsbewegung), den Geburten und Sterbefällen (Statistik der natürlichen Bevölkerungsbewegung) sowie den Familienstandsänderungen und Staatsangehörigkeitswechseln ermittelt. 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Basis der vorliegenden Fortschreibung sind für die Bevölkerungsfortschreibung bezüglich demografischer Merkmale optimierte Ausgangsdaten aus dem Zensus 2011.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Bundeszahlen veröffentlicht das Statistische Bundesamt in seiner Fachserie 1 „Bevölkerung und Erwerbstätigkeit“, Reihe 1 „Gebiet und Bevölkerung“.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solde.Schlueter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11" customWidth="1"/>
    <col min="8" max="26" width="12.140625" style="11" customWidth="1"/>
    <col min="27" max="16384" width="11.28515625" style="11"/>
  </cols>
  <sheetData>
    <row r="3" spans="1:7" ht="20.25" x14ac:dyDescent="0.3">
      <c r="A3" s="71" t="s">
        <v>24</v>
      </c>
      <c r="B3" s="71"/>
      <c r="C3" s="71"/>
      <c r="D3" s="71"/>
    </row>
    <row r="4" spans="1:7" ht="20.25" x14ac:dyDescent="0.3">
      <c r="A4" s="71" t="s">
        <v>25</v>
      </c>
      <c r="B4" s="71"/>
      <c r="C4" s="71"/>
      <c r="D4" s="71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72" t="s">
        <v>26</v>
      </c>
      <c r="E15" s="72"/>
      <c r="F15" s="72"/>
      <c r="G15" s="72"/>
    </row>
    <row r="16" spans="1:7" ht="15" x14ac:dyDescent="0.2">
      <c r="D16" s="73" t="s">
        <v>171</v>
      </c>
      <c r="E16" s="73"/>
      <c r="F16" s="73"/>
      <c r="G16" s="73"/>
    </row>
    <row r="18" spans="1:7" ht="34.5" x14ac:dyDescent="0.45">
      <c r="A18" s="74" t="s">
        <v>144</v>
      </c>
      <c r="B18" s="75"/>
      <c r="C18" s="75"/>
      <c r="D18" s="75"/>
      <c r="E18" s="75"/>
      <c r="F18" s="75"/>
      <c r="G18" s="75"/>
    </row>
    <row r="19" spans="1:7" ht="34.5" x14ac:dyDescent="0.45">
      <c r="A19" s="29"/>
      <c r="B19" s="56"/>
      <c r="C19" s="56"/>
      <c r="D19" s="56"/>
      <c r="E19" s="56"/>
      <c r="F19" s="56"/>
      <c r="G19" s="56" t="s">
        <v>143</v>
      </c>
    </row>
    <row r="20" spans="1:7" ht="34.5" x14ac:dyDescent="0.45">
      <c r="A20" s="29"/>
      <c r="B20" s="74">
        <v>2013</v>
      </c>
      <c r="C20" s="74"/>
      <c r="D20" s="74"/>
      <c r="E20" s="74"/>
      <c r="F20" s="74"/>
      <c r="G20" s="74"/>
    </row>
    <row r="21" spans="1:7" ht="34.5" x14ac:dyDescent="0.45">
      <c r="A21" s="29"/>
      <c r="B21" s="66" t="s">
        <v>170</v>
      </c>
      <c r="C21" s="66"/>
      <c r="D21" s="66"/>
      <c r="E21" s="66"/>
      <c r="F21" s="66"/>
      <c r="G21" s="66"/>
    </row>
    <row r="22" spans="1:7" ht="16.5" x14ac:dyDescent="0.25">
      <c r="A22" s="34"/>
      <c r="B22" s="67" t="s">
        <v>169</v>
      </c>
      <c r="C22" s="68"/>
      <c r="D22" s="68"/>
      <c r="E22" s="68"/>
      <c r="F22" s="68"/>
      <c r="G22" s="68"/>
    </row>
    <row r="23" spans="1:7" ht="15" x14ac:dyDescent="0.2">
      <c r="E23" s="69" t="s">
        <v>176</v>
      </c>
      <c r="F23" s="69"/>
      <c r="G23" s="69"/>
    </row>
    <row r="24" spans="1:7" ht="16.5" x14ac:dyDescent="0.25">
      <c r="A24" s="70"/>
      <c r="B24" s="70"/>
      <c r="C24" s="70"/>
      <c r="D24" s="70"/>
      <c r="E24" s="70"/>
      <c r="F24" s="70"/>
      <c r="G24" s="70"/>
    </row>
  </sheetData>
  <mergeCells count="10">
    <mergeCell ref="B21:G21"/>
    <mergeCell ref="B22:G22"/>
    <mergeCell ref="E23:G23"/>
    <mergeCell ref="A24:G24"/>
    <mergeCell ref="A3:D3"/>
    <mergeCell ref="A4:D4"/>
    <mergeCell ref="D15:G15"/>
    <mergeCell ref="D16:G16"/>
    <mergeCell ref="A18:G18"/>
    <mergeCell ref="B20:G20"/>
  </mergeCells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5" t="s">
        <v>166</v>
      </c>
      <c r="B1" s="95"/>
      <c r="C1" s="96"/>
      <c r="D1" s="96"/>
      <c r="E1" s="96"/>
    </row>
    <row r="2" spans="1:8" s="10" customFormat="1" ht="14.1" customHeight="1" x14ac:dyDescent="0.2">
      <c r="A2" s="99" t="s">
        <v>168</v>
      </c>
      <c r="B2" s="99"/>
      <c r="C2" s="99"/>
      <c r="D2" s="99"/>
      <c r="E2" s="99"/>
    </row>
    <row r="3" spans="1:8" s="10" customFormat="1" ht="14.1" customHeight="1" x14ac:dyDescent="0.25">
      <c r="A3" s="95" t="s">
        <v>130</v>
      </c>
      <c r="B3" s="95"/>
      <c r="C3" s="95"/>
      <c r="D3" s="95"/>
      <c r="E3" s="95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35" customHeight="1" x14ac:dyDescent="0.2">
      <c r="A5" s="100" t="s">
        <v>165</v>
      </c>
      <c r="B5" s="102" t="s">
        <v>167</v>
      </c>
      <c r="C5" s="97" t="s">
        <v>30</v>
      </c>
      <c r="D5" s="97" t="s">
        <v>22</v>
      </c>
      <c r="E5" s="98" t="s">
        <v>23</v>
      </c>
    </row>
    <row r="6" spans="1:8" ht="28.35" customHeight="1" x14ac:dyDescent="0.2">
      <c r="A6" s="101"/>
      <c r="B6" s="103"/>
      <c r="C6" s="18" t="s">
        <v>162</v>
      </c>
      <c r="D6" s="18" t="s">
        <v>163</v>
      </c>
      <c r="E6" s="19" t="s">
        <v>164</v>
      </c>
    </row>
    <row r="7" spans="1:8" ht="14.1" customHeight="1" x14ac:dyDescent="0.25">
      <c r="A7" s="35"/>
      <c r="B7" s="41"/>
      <c r="C7" s="20"/>
      <c r="D7" s="20"/>
      <c r="E7" s="20"/>
    </row>
    <row r="8" spans="1:8" ht="14.1" customHeight="1" x14ac:dyDescent="0.25">
      <c r="A8" s="36" t="s">
        <v>31</v>
      </c>
      <c r="B8" s="48">
        <v>2013</v>
      </c>
      <c r="C8" s="49">
        <v>1514</v>
      </c>
      <c r="D8" s="49">
        <v>806</v>
      </c>
      <c r="E8" s="49">
        <v>708</v>
      </c>
    </row>
    <row r="9" spans="1:8" ht="14.1" customHeight="1" x14ac:dyDescent="0.25">
      <c r="A9" s="36" t="s">
        <v>32</v>
      </c>
      <c r="B9" s="48">
        <f>$B$8-1</f>
        <v>2012</v>
      </c>
      <c r="C9" s="49">
        <v>1577</v>
      </c>
      <c r="D9" s="49">
        <v>821</v>
      </c>
      <c r="E9" s="49">
        <v>756</v>
      </c>
    </row>
    <row r="10" spans="1:8" ht="14.1" customHeight="1" x14ac:dyDescent="0.25">
      <c r="A10" s="36" t="s">
        <v>33</v>
      </c>
      <c r="B10" s="48">
        <f>$B$8-2</f>
        <v>2011</v>
      </c>
      <c r="C10" s="49">
        <v>1472</v>
      </c>
      <c r="D10" s="49">
        <v>776</v>
      </c>
      <c r="E10" s="49">
        <v>696</v>
      </c>
    </row>
    <row r="11" spans="1:8" ht="14.1" customHeight="1" x14ac:dyDescent="0.25">
      <c r="A11" s="36" t="s">
        <v>34</v>
      </c>
      <c r="B11" s="48">
        <f>$B$8-3</f>
        <v>2010</v>
      </c>
      <c r="C11" s="49">
        <v>1649</v>
      </c>
      <c r="D11" s="49">
        <v>859</v>
      </c>
      <c r="E11" s="49">
        <v>790</v>
      </c>
      <c r="H11" s="23"/>
    </row>
    <row r="12" spans="1:8" ht="14.1" customHeight="1" x14ac:dyDescent="0.25">
      <c r="A12" s="36" t="s">
        <v>35</v>
      </c>
      <c r="B12" s="48">
        <f>$B$8-4</f>
        <v>2009</v>
      </c>
      <c r="C12" s="49">
        <v>1544</v>
      </c>
      <c r="D12" s="49">
        <v>809</v>
      </c>
      <c r="E12" s="49">
        <v>735</v>
      </c>
    </row>
    <row r="13" spans="1:8" ht="14.1" customHeight="1" x14ac:dyDescent="0.25">
      <c r="A13" s="43" t="s">
        <v>36</v>
      </c>
      <c r="B13" s="48"/>
      <c r="C13" s="49">
        <f>SUM(C8:C12)</f>
        <v>7756</v>
      </c>
      <c r="D13" s="49">
        <f>SUM(D8:D12)</f>
        <v>4071</v>
      </c>
      <c r="E13" s="49">
        <f>SUM(E8:E12)</f>
        <v>3685</v>
      </c>
    </row>
    <row r="14" spans="1:8" ht="14.1" customHeight="1" x14ac:dyDescent="0.25">
      <c r="A14" s="37" t="s">
        <v>37</v>
      </c>
      <c r="B14" s="48">
        <f>$B$8-5</f>
        <v>2008</v>
      </c>
      <c r="C14" s="49">
        <v>1653</v>
      </c>
      <c r="D14" s="49">
        <v>833</v>
      </c>
      <c r="E14" s="49">
        <v>820</v>
      </c>
    </row>
    <row r="15" spans="1:8" ht="14.1" customHeight="1" x14ac:dyDescent="0.25">
      <c r="A15" s="37" t="s">
        <v>38</v>
      </c>
      <c r="B15" s="48">
        <f>$B$8-6</f>
        <v>2007</v>
      </c>
      <c r="C15" s="49">
        <v>1779</v>
      </c>
      <c r="D15" s="49">
        <v>914</v>
      </c>
      <c r="E15" s="49">
        <v>865</v>
      </c>
    </row>
    <row r="16" spans="1:8" ht="14.1" customHeight="1" x14ac:dyDescent="0.25">
      <c r="A16" s="37" t="s">
        <v>39</v>
      </c>
      <c r="B16" s="48">
        <f>$B$8-7</f>
        <v>2006</v>
      </c>
      <c r="C16" s="49">
        <v>1730</v>
      </c>
      <c r="D16" s="49">
        <v>884</v>
      </c>
      <c r="E16" s="49">
        <v>846</v>
      </c>
    </row>
    <row r="17" spans="1:5" ht="14.1" customHeight="1" x14ac:dyDescent="0.25">
      <c r="A17" s="37" t="s">
        <v>40</v>
      </c>
      <c r="B17" s="48">
        <f>$B$8-8</f>
        <v>2005</v>
      </c>
      <c r="C17" s="49">
        <v>1806</v>
      </c>
      <c r="D17" s="49">
        <v>925</v>
      </c>
      <c r="E17" s="49">
        <v>881</v>
      </c>
    </row>
    <row r="18" spans="1:5" ht="14.1" customHeight="1" x14ac:dyDescent="0.25">
      <c r="A18" s="37" t="s">
        <v>41</v>
      </c>
      <c r="B18" s="48">
        <f>$B$8-9</f>
        <v>2004</v>
      </c>
      <c r="C18" s="49">
        <v>1896</v>
      </c>
      <c r="D18" s="49">
        <v>973</v>
      </c>
      <c r="E18" s="49">
        <v>923</v>
      </c>
    </row>
    <row r="19" spans="1:5" ht="14.1" customHeight="1" x14ac:dyDescent="0.25">
      <c r="A19" s="44" t="s">
        <v>36</v>
      </c>
      <c r="B19" s="50"/>
      <c r="C19" s="49">
        <f>SUM(C14:C18)</f>
        <v>8864</v>
      </c>
      <c r="D19" s="49">
        <f>SUM(D14:D18)</f>
        <v>4529</v>
      </c>
      <c r="E19" s="49">
        <f>SUM(E14:E18)</f>
        <v>4335</v>
      </c>
    </row>
    <row r="20" spans="1:5" ht="14.1" customHeight="1" x14ac:dyDescent="0.25">
      <c r="A20" s="37" t="s">
        <v>42</v>
      </c>
      <c r="B20" s="48">
        <f>$B$8-10</f>
        <v>2003</v>
      </c>
      <c r="C20" s="49">
        <v>1866</v>
      </c>
      <c r="D20" s="49">
        <v>943</v>
      </c>
      <c r="E20" s="49">
        <v>923</v>
      </c>
    </row>
    <row r="21" spans="1:5" ht="14.1" customHeight="1" x14ac:dyDescent="0.25">
      <c r="A21" s="37" t="s">
        <v>43</v>
      </c>
      <c r="B21" s="48">
        <f>$B$8-11</f>
        <v>2002</v>
      </c>
      <c r="C21" s="49">
        <v>1935</v>
      </c>
      <c r="D21" s="49">
        <v>981</v>
      </c>
      <c r="E21" s="49">
        <v>954</v>
      </c>
    </row>
    <row r="22" spans="1:5" ht="14.1" customHeight="1" x14ac:dyDescent="0.25">
      <c r="A22" s="37" t="s">
        <v>44</v>
      </c>
      <c r="B22" s="48">
        <f>$B$8-12</f>
        <v>2001</v>
      </c>
      <c r="C22" s="49">
        <v>2022</v>
      </c>
      <c r="D22" s="49">
        <v>1071</v>
      </c>
      <c r="E22" s="49">
        <v>951</v>
      </c>
    </row>
    <row r="23" spans="1:5" ht="14.1" customHeight="1" x14ac:dyDescent="0.25">
      <c r="A23" s="37" t="s">
        <v>45</v>
      </c>
      <c r="B23" s="48">
        <f>$B$8-13</f>
        <v>2000</v>
      </c>
      <c r="C23" s="49">
        <v>2048</v>
      </c>
      <c r="D23" s="49">
        <v>1059</v>
      </c>
      <c r="E23" s="49">
        <v>989</v>
      </c>
    </row>
    <row r="24" spans="1:5" ht="14.1" customHeight="1" x14ac:dyDescent="0.25">
      <c r="A24" s="37" t="s">
        <v>46</v>
      </c>
      <c r="B24" s="48">
        <f>$B$8-14</f>
        <v>1999</v>
      </c>
      <c r="C24" s="49">
        <v>2203</v>
      </c>
      <c r="D24" s="49">
        <v>1136</v>
      </c>
      <c r="E24" s="49">
        <v>1067</v>
      </c>
    </row>
    <row r="25" spans="1:5" ht="14.1" customHeight="1" x14ac:dyDescent="0.25">
      <c r="A25" s="44" t="s">
        <v>36</v>
      </c>
      <c r="B25" s="50"/>
      <c r="C25" s="49">
        <f>SUM(C20:C24)</f>
        <v>10074</v>
      </c>
      <c r="D25" s="49">
        <f>SUM(D20:D24)</f>
        <v>5190</v>
      </c>
      <c r="E25" s="49">
        <f>SUM(E20:E24)</f>
        <v>4884</v>
      </c>
    </row>
    <row r="26" spans="1:5" ht="14.1" customHeight="1" x14ac:dyDescent="0.25">
      <c r="A26" s="37" t="s">
        <v>47</v>
      </c>
      <c r="B26" s="48">
        <f>$B$8-15</f>
        <v>1998</v>
      </c>
      <c r="C26" s="49">
        <v>2037</v>
      </c>
      <c r="D26" s="49">
        <v>1048</v>
      </c>
      <c r="E26" s="49">
        <v>989</v>
      </c>
    </row>
    <row r="27" spans="1:5" ht="14.1" customHeight="1" x14ac:dyDescent="0.25">
      <c r="A27" s="37" t="s">
        <v>48</v>
      </c>
      <c r="B27" s="48">
        <f>$B$8-16</f>
        <v>1997</v>
      </c>
      <c r="C27" s="49">
        <v>2193</v>
      </c>
      <c r="D27" s="49">
        <v>1146</v>
      </c>
      <c r="E27" s="49">
        <v>1047</v>
      </c>
    </row>
    <row r="28" spans="1:5" ht="14.1" customHeight="1" x14ac:dyDescent="0.25">
      <c r="A28" s="37" t="s">
        <v>49</v>
      </c>
      <c r="B28" s="48">
        <f>$B$8-17</f>
        <v>1996</v>
      </c>
      <c r="C28" s="49">
        <v>2067</v>
      </c>
      <c r="D28" s="49">
        <v>1050</v>
      </c>
      <c r="E28" s="49">
        <v>1017</v>
      </c>
    </row>
    <row r="29" spans="1:5" ht="14.1" customHeight="1" x14ac:dyDescent="0.25">
      <c r="A29" s="37" t="s">
        <v>50</v>
      </c>
      <c r="B29" s="48">
        <f>$B$8-18</f>
        <v>1995</v>
      </c>
      <c r="C29" s="49">
        <v>1951</v>
      </c>
      <c r="D29" s="49">
        <v>993</v>
      </c>
      <c r="E29" s="49">
        <v>958</v>
      </c>
    </row>
    <row r="30" spans="1:5" ht="14.1" customHeight="1" x14ac:dyDescent="0.25">
      <c r="A30" s="36" t="s">
        <v>51</v>
      </c>
      <c r="B30" s="48">
        <f>$B$8-19</f>
        <v>1994</v>
      </c>
      <c r="C30" s="49">
        <v>1881</v>
      </c>
      <c r="D30" s="49">
        <v>998</v>
      </c>
      <c r="E30" s="49">
        <v>883</v>
      </c>
    </row>
    <row r="31" spans="1:5" ht="14.1" customHeight="1" x14ac:dyDescent="0.25">
      <c r="A31" s="44" t="s">
        <v>36</v>
      </c>
      <c r="B31" s="50"/>
      <c r="C31" s="49">
        <f>SUM(C26:C30)</f>
        <v>10129</v>
      </c>
      <c r="D31" s="49">
        <f>SUM(D26:D30)</f>
        <v>5235</v>
      </c>
      <c r="E31" s="49">
        <f>SUM(E26:E30)</f>
        <v>4894</v>
      </c>
    </row>
    <row r="32" spans="1:5" ht="14.1" customHeight="1" x14ac:dyDescent="0.25">
      <c r="A32" s="37" t="s">
        <v>52</v>
      </c>
      <c r="B32" s="48">
        <f>$B$8-20</f>
        <v>1993</v>
      </c>
      <c r="C32" s="49">
        <v>1921</v>
      </c>
      <c r="D32" s="49">
        <v>1031</v>
      </c>
      <c r="E32" s="49">
        <v>890</v>
      </c>
    </row>
    <row r="33" spans="1:5" ht="14.1" customHeight="1" x14ac:dyDescent="0.25">
      <c r="A33" s="37" t="s">
        <v>53</v>
      </c>
      <c r="B33" s="48">
        <f>$B$8-21</f>
        <v>1992</v>
      </c>
      <c r="C33" s="49">
        <v>1839</v>
      </c>
      <c r="D33" s="49">
        <v>958</v>
      </c>
      <c r="E33" s="49">
        <v>881</v>
      </c>
    </row>
    <row r="34" spans="1:5" ht="14.1" customHeight="1" x14ac:dyDescent="0.25">
      <c r="A34" s="37" t="s">
        <v>54</v>
      </c>
      <c r="B34" s="48">
        <f>$B$8-22</f>
        <v>1991</v>
      </c>
      <c r="C34" s="49">
        <v>1767</v>
      </c>
      <c r="D34" s="49">
        <v>925</v>
      </c>
      <c r="E34" s="49">
        <v>842</v>
      </c>
    </row>
    <row r="35" spans="1:5" ht="14.1" customHeight="1" x14ac:dyDescent="0.25">
      <c r="A35" s="37" t="s">
        <v>55</v>
      </c>
      <c r="B35" s="48">
        <f>$B$8-23</f>
        <v>1990</v>
      </c>
      <c r="C35" s="49">
        <v>1874</v>
      </c>
      <c r="D35" s="49">
        <v>956</v>
      </c>
      <c r="E35" s="49">
        <v>918</v>
      </c>
    </row>
    <row r="36" spans="1:5" ht="14.1" customHeight="1" x14ac:dyDescent="0.25">
      <c r="A36" s="37" t="s">
        <v>56</v>
      </c>
      <c r="B36" s="48">
        <f>$B$8-24</f>
        <v>1989</v>
      </c>
      <c r="C36" s="49">
        <v>1722</v>
      </c>
      <c r="D36" s="49">
        <v>879</v>
      </c>
      <c r="E36" s="49">
        <v>843</v>
      </c>
    </row>
    <row r="37" spans="1:5" ht="14.1" customHeight="1" x14ac:dyDescent="0.25">
      <c r="A37" s="44" t="s">
        <v>36</v>
      </c>
      <c r="B37" s="50"/>
      <c r="C37" s="49">
        <f>SUM(C32:C36)</f>
        <v>9123</v>
      </c>
      <c r="D37" s="49">
        <f>SUM(D32:D36)</f>
        <v>4749</v>
      </c>
      <c r="E37" s="49">
        <f>SUM(E32:E36)</f>
        <v>4374</v>
      </c>
    </row>
    <row r="38" spans="1:5" ht="14.1" customHeight="1" x14ac:dyDescent="0.25">
      <c r="A38" s="37" t="s">
        <v>57</v>
      </c>
      <c r="B38" s="48">
        <f>$B$8-25</f>
        <v>1988</v>
      </c>
      <c r="C38" s="49">
        <v>1778</v>
      </c>
      <c r="D38" s="49">
        <v>944</v>
      </c>
      <c r="E38" s="49">
        <v>834</v>
      </c>
    </row>
    <row r="39" spans="1:5" ht="14.1" customHeight="1" x14ac:dyDescent="0.25">
      <c r="A39" s="37" t="s">
        <v>58</v>
      </c>
      <c r="B39" s="48">
        <f>$B$8-26</f>
        <v>1987</v>
      </c>
      <c r="C39" s="49">
        <v>1787</v>
      </c>
      <c r="D39" s="49">
        <v>927</v>
      </c>
      <c r="E39" s="49">
        <v>860</v>
      </c>
    </row>
    <row r="40" spans="1:5" ht="14.1" customHeight="1" x14ac:dyDescent="0.25">
      <c r="A40" s="37" t="s">
        <v>59</v>
      </c>
      <c r="B40" s="48">
        <f>$B$8-27</f>
        <v>1986</v>
      </c>
      <c r="C40" s="49">
        <v>1775</v>
      </c>
      <c r="D40" s="49">
        <v>900</v>
      </c>
      <c r="E40" s="49">
        <v>875</v>
      </c>
    </row>
    <row r="41" spans="1:5" ht="14.1" customHeight="1" x14ac:dyDescent="0.2">
      <c r="A41" s="37" t="s">
        <v>60</v>
      </c>
      <c r="B41" s="48">
        <f>$B$8-28</f>
        <v>1985</v>
      </c>
      <c r="C41" s="49">
        <v>1710</v>
      </c>
      <c r="D41" s="49">
        <v>843</v>
      </c>
      <c r="E41" s="49">
        <v>867</v>
      </c>
    </row>
    <row r="42" spans="1:5" ht="14.1" customHeight="1" x14ac:dyDescent="0.2">
      <c r="A42" s="37" t="s">
        <v>61</v>
      </c>
      <c r="B42" s="48">
        <f>$B$8-29</f>
        <v>1984</v>
      </c>
      <c r="C42" s="49">
        <v>1780</v>
      </c>
      <c r="D42" s="49">
        <v>862</v>
      </c>
      <c r="E42" s="49">
        <v>918</v>
      </c>
    </row>
    <row r="43" spans="1:5" ht="14.1" customHeight="1" x14ac:dyDescent="0.2">
      <c r="A43" s="44" t="s">
        <v>36</v>
      </c>
      <c r="B43" s="50"/>
      <c r="C43" s="49">
        <f>SUM(C38:C42)</f>
        <v>8830</v>
      </c>
      <c r="D43" s="49">
        <f>SUM(D38:D42)</f>
        <v>4476</v>
      </c>
      <c r="E43" s="49">
        <f>SUM(E38:E42)</f>
        <v>4354</v>
      </c>
    </row>
    <row r="44" spans="1:5" ht="14.1" customHeight="1" x14ac:dyDescent="0.2">
      <c r="A44" s="37" t="s">
        <v>62</v>
      </c>
      <c r="B44" s="48">
        <f>$B$8-30</f>
        <v>1983</v>
      </c>
      <c r="C44" s="49">
        <v>1820</v>
      </c>
      <c r="D44" s="49">
        <v>910</v>
      </c>
      <c r="E44" s="49">
        <v>910</v>
      </c>
    </row>
    <row r="45" spans="1:5" ht="14.1" customHeight="1" x14ac:dyDescent="0.2">
      <c r="A45" s="37" t="s">
        <v>63</v>
      </c>
      <c r="B45" s="48">
        <f>$B$8-31</f>
        <v>1982</v>
      </c>
      <c r="C45" s="49">
        <v>2017</v>
      </c>
      <c r="D45" s="49">
        <v>964</v>
      </c>
      <c r="E45" s="49">
        <v>1053</v>
      </c>
    </row>
    <row r="46" spans="1:5" ht="14.1" customHeight="1" x14ac:dyDescent="0.2">
      <c r="A46" s="37" t="s">
        <v>64</v>
      </c>
      <c r="B46" s="48">
        <f>$B$8-32</f>
        <v>1981</v>
      </c>
      <c r="C46" s="49">
        <v>1993</v>
      </c>
      <c r="D46" s="49">
        <v>968</v>
      </c>
      <c r="E46" s="49">
        <v>1025</v>
      </c>
    </row>
    <row r="47" spans="1:5" ht="14.1" customHeight="1" x14ac:dyDescent="0.2">
      <c r="A47" s="37" t="s">
        <v>65</v>
      </c>
      <c r="B47" s="48">
        <f>$B$8-33</f>
        <v>1980</v>
      </c>
      <c r="C47" s="49">
        <v>2019</v>
      </c>
      <c r="D47" s="49">
        <v>998</v>
      </c>
      <c r="E47" s="49">
        <v>1021</v>
      </c>
    </row>
    <row r="48" spans="1:5" ht="14.1" customHeight="1" x14ac:dyDescent="0.2">
      <c r="A48" s="37" t="s">
        <v>66</v>
      </c>
      <c r="B48" s="48">
        <f>$B$8-34</f>
        <v>1979</v>
      </c>
      <c r="C48" s="49">
        <v>2019</v>
      </c>
      <c r="D48" s="49">
        <v>937</v>
      </c>
      <c r="E48" s="49">
        <v>1082</v>
      </c>
    </row>
    <row r="49" spans="1:5" ht="14.1" customHeight="1" x14ac:dyDescent="0.2">
      <c r="A49" s="44" t="s">
        <v>36</v>
      </c>
      <c r="B49" s="50"/>
      <c r="C49" s="49">
        <f>SUM(C44:C48)</f>
        <v>9868</v>
      </c>
      <c r="D49" s="49">
        <f>SUM(D44:D48)</f>
        <v>4777</v>
      </c>
      <c r="E49" s="49">
        <f>SUM(E44:E48)</f>
        <v>5091</v>
      </c>
    </row>
    <row r="50" spans="1:5" ht="14.1" customHeight="1" x14ac:dyDescent="0.2">
      <c r="A50" s="37" t="s">
        <v>67</v>
      </c>
      <c r="B50" s="48">
        <f>$B$8-35</f>
        <v>1978</v>
      </c>
      <c r="C50" s="49">
        <v>2000</v>
      </c>
      <c r="D50" s="49">
        <v>1003</v>
      </c>
      <c r="E50" s="49">
        <v>997</v>
      </c>
    </row>
    <row r="51" spans="1:5" ht="14.1" customHeight="1" x14ac:dyDescent="0.2">
      <c r="A51" s="37" t="s">
        <v>68</v>
      </c>
      <c r="B51" s="48">
        <f>$B$8-36</f>
        <v>1977</v>
      </c>
      <c r="C51" s="49">
        <v>2084</v>
      </c>
      <c r="D51" s="49">
        <v>959</v>
      </c>
      <c r="E51" s="49">
        <v>1125</v>
      </c>
    </row>
    <row r="52" spans="1:5" ht="14.1" customHeight="1" x14ac:dyDescent="0.2">
      <c r="A52" s="37" t="s">
        <v>69</v>
      </c>
      <c r="B52" s="48">
        <f>$B$8-37</f>
        <v>1976</v>
      </c>
      <c r="C52" s="49">
        <v>2132</v>
      </c>
      <c r="D52" s="49">
        <v>1011</v>
      </c>
      <c r="E52" s="49">
        <v>1121</v>
      </c>
    </row>
    <row r="53" spans="1:5" ht="14.1" customHeight="1" x14ac:dyDescent="0.2">
      <c r="A53" s="37" t="s">
        <v>70</v>
      </c>
      <c r="B53" s="48">
        <f>$B$8-38</f>
        <v>1975</v>
      </c>
      <c r="C53" s="49">
        <v>2122</v>
      </c>
      <c r="D53" s="49">
        <v>972</v>
      </c>
      <c r="E53" s="49">
        <v>1150</v>
      </c>
    </row>
    <row r="54" spans="1:5" ht="14.1" customHeight="1" x14ac:dyDescent="0.2">
      <c r="A54" s="36" t="s">
        <v>71</v>
      </c>
      <c r="B54" s="48">
        <f>$B$8-39</f>
        <v>1974</v>
      </c>
      <c r="C54" s="49">
        <v>2148</v>
      </c>
      <c r="D54" s="49">
        <v>1059</v>
      </c>
      <c r="E54" s="49">
        <v>1089</v>
      </c>
    </row>
    <row r="55" spans="1:5" ht="14.1" customHeight="1" x14ac:dyDescent="0.2">
      <c r="A55" s="43" t="s">
        <v>36</v>
      </c>
      <c r="B55" s="50"/>
      <c r="C55" s="49">
        <f>SUM(C50:C54)</f>
        <v>10486</v>
      </c>
      <c r="D55" s="49">
        <f>SUM(D50:D54)</f>
        <v>5004</v>
      </c>
      <c r="E55" s="49">
        <f>SUM(E50:E54)</f>
        <v>5482</v>
      </c>
    </row>
    <row r="56" spans="1:5" ht="14.1" customHeight="1" x14ac:dyDescent="0.2">
      <c r="A56" s="36" t="s">
        <v>72</v>
      </c>
      <c r="B56" s="48">
        <f>$B$8-40</f>
        <v>1973</v>
      </c>
      <c r="C56" s="49">
        <v>2167</v>
      </c>
      <c r="D56" s="49">
        <v>1046</v>
      </c>
      <c r="E56" s="49">
        <v>1121</v>
      </c>
    </row>
    <row r="57" spans="1:5" ht="14.1" customHeight="1" x14ac:dyDescent="0.2">
      <c r="A57" s="36" t="s">
        <v>73</v>
      </c>
      <c r="B57" s="48">
        <f>$B$8-41</f>
        <v>1972</v>
      </c>
      <c r="C57" s="49">
        <v>2470</v>
      </c>
      <c r="D57" s="49">
        <v>1210</v>
      </c>
      <c r="E57" s="49">
        <v>1260</v>
      </c>
    </row>
    <row r="58" spans="1:5" ht="14.1" customHeight="1" x14ac:dyDescent="0.2">
      <c r="A58" s="36" t="s">
        <v>74</v>
      </c>
      <c r="B58" s="48">
        <f>$B$8-42</f>
        <v>1971</v>
      </c>
      <c r="C58" s="49">
        <v>2750</v>
      </c>
      <c r="D58" s="49">
        <v>1284</v>
      </c>
      <c r="E58" s="49">
        <v>1466</v>
      </c>
    </row>
    <row r="59" spans="1:5" ht="14.1" customHeight="1" x14ac:dyDescent="0.2">
      <c r="A59" s="36" t="s">
        <v>75</v>
      </c>
      <c r="B59" s="48">
        <f>$B$8-43</f>
        <v>1970</v>
      </c>
      <c r="C59" s="49">
        <v>2963</v>
      </c>
      <c r="D59" s="49">
        <v>1457</v>
      </c>
      <c r="E59" s="49">
        <v>1506</v>
      </c>
    </row>
    <row r="60" spans="1:5" ht="14.1" customHeight="1" x14ac:dyDescent="0.2">
      <c r="A60" s="36" t="s">
        <v>76</v>
      </c>
      <c r="B60" s="48">
        <f>$B$8-44</f>
        <v>1969</v>
      </c>
      <c r="C60" s="49">
        <v>3061</v>
      </c>
      <c r="D60" s="49">
        <v>1532</v>
      </c>
      <c r="E60" s="49">
        <v>1529</v>
      </c>
    </row>
    <row r="61" spans="1:5" ht="14.1" customHeight="1" x14ac:dyDescent="0.2">
      <c r="A61" s="44" t="s">
        <v>36</v>
      </c>
      <c r="B61" s="50"/>
      <c r="C61" s="49">
        <f>SUM(C56:C60)</f>
        <v>13411</v>
      </c>
      <c r="D61" s="49">
        <f>SUM(D56:D60)</f>
        <v>6529</v>
      </c>
      <c r="E61" s="49">
        <f>SUM(E56:E60)</f>
        <v>6882</v>
      </c>
    </row>
    <row r="62" spans="1:5" ht="14.1" customHeight="1" x14ac:dyDescent="0.2">
      <c r="A62" s="37" t="s">
        <v>77</v>
      </c>
      <c r="B62" s="48">
        <f>$B$8-45</f>
        <v>1968</v>
      </c>
      <c r="C62" s="49">
        <v>3373</v>
      </c>
      <c r="D62" s="49">
        <v>1639</v>
      </c>
      <c r="E62" s="49">
        <v>1734</v>
      </c>
    </row>
    <row r="63" spans="1:5" ht="14.1" customHeight="1" x14ac:dyDescent="0.2">
      <c r="A63" s="37" t="s">
        <v>78</v>
      </c>
      <c r="B63" s="48">
        <f>$B$8-46</f>
        <v>1967</v>
      </c>
      <c r="C63" s="49">
        <v>3646</v>
      </c>
      <c r="D63" s="49">
        <v>1847</v>
      </c>
      <c r="E63" s="49">
        <v>1799</v>
      </c>
    </row>
    <row r="64" spans="1:5" ht="14.1" customHeight="1" x14ac:dyDescent="0.2">
      <c r="A64" s="37" t="s">
        <v>79</v>
      </c>
      <c r="B64" s="48">
        <f>$B$8-47</f>
        <v>1966</v>
      </c>
      <c r="C64" s="49">
        <v>3637</v>
      </c>
      <c r="D64" s="49">
        <v>1818</v>
      </c>
      <c r="E64" s="49">
        <v>1819</v>
      </c>
    </row>
    <row r="65" spans="1:5" ht="14.1" customHeight="1" x14ac:dyDescent="0.2">
      <c r="A65" s="37" t="s">
        <v>80</v>
      </c>
      <c r="B65" s="48">
        <f>$B$8-48</f>
        <v>1965</v>
      </c>
      <c r="C65" s="49">
        <v>3696</v>
      </c>
      <c r="D65" s="49">
        <v>1873</v>
      </c>
      <c r="E65" s="49">
        <v>1823</v>
      </c>
    </row>
    <row r="66" spans="1:5" ht="14.1" customHeight="1" x14ac:dyDescent="0.2">
      <c r="A66" s="37" t="s">
        <v>81</v>
      </c>
      <c r="B66" s="48">
        <f>$B$8-49</f>
        <v>1964</v>
      </c>
      <c r="C66" s="49">
        <v>3730</v>
      </c>
      <c r="D66" s="49">
        <v>1885</v>
      </c>
      <c r="E66" s="49">
        <v>1845</v>
      </c>
    </row>
    <row r="67" spans="1:5" ht="14.1" customHeight="1" x14ac:dyDescent="0.2">
      <c r="A67" s="44" t="s">
        <v>36</v>
      </c>
      <c r="B67" s="50"/>
      <c r="C67" s="49">
        <f>SUM(C62:C66)</f>
        <v>18082</v>
      </c>
      <c r="D67" s="49">
        <f>SUM(D62:D66)</f>
        <v>9062</v>
      </c>
      <c r="E67" s="49">
        <f>SUM(E62:E66)</f>
        <v>9020</v>
      </c>
    </row>
    <row r="68" spans="1:5" ht="14.1" customHeight="1" x14ac:dyDescent="0.2">
      <c r="A68" s="37" t="s">
        <v>82</v>
      </c>
      <c r="B68" s="48">
        <f>$B$8-50</f>
        <v>1963</v>
      </c>
      <c r="C68" s="49">
        <v>3484</v>
      </c>
      <c r="D68" s="49">
        <v>1716</v>
      </c>
      <c r="E68" s="49">
        <v>1768</v>
      </c>
    </row>
    <row r="69" spans="1:5" ht="14.1" customHeight="1" x14ac:dyDescent="0.2">
      <c r="A69" s="37" t="s">
        <v>83</v>
      </c>
      <c r="B69" s="48">
        <f>$B$8-51</f>
        <v>1962</v>
      </c>
      <c r="C69" s="49">
        <v>3404</v>
      </c>
      <c r="D69" s="49">
        <v>1718</v>
      </c>
      <c r="E69" s="49">
        <v>1686</v>
      </c>
    </row>
    <row r="70" spans="1:5" ht="14.1" customHeight="1" x14ac:dyDescent="0.2">
      <c r="A70" s="37" t="s">
        <v>84</v>
      </c>
      <c r="B70" s="48">
        <f>$B$8-52</f>
        <v>1961</v>
      </c>
      <c r="C70" s="49">
        <v>3306</v>
      </c>
      <c r="D70" s="49">
        <v>1626</v>
      </c>
      <c r="E70" s="49">
        <v>1680</v>
      </c>
    </row>
    <row r="71" spans="1:5" ht="14.1" customHeight="1" x14ac:dyDescent="0.2">
      <c r="A71" s="37" t="s">
        <v>85</v>
      </c>
      <c r="B71" s="48">
        <f>$B$8-53</f>
        <v>1960</v>
      </c>
      <c r="C71" s="49">
        <v>3111</v>
      </c>
      <c r="D71" s="49">
        <v>1559</v>
      </c>
      <c r="E71" s="49">
        <v>1552</v>
      </c>
    </row>
    <row r="72" spans="1:5" ht="14.1" customHeight="1" x14ac:dyDescent="0.2">
      <c r="A72" s="37" t="s">
        <v>86</v>
      </c>
      <c r="B72" s="48">
        <f>$B$8-54</f>
        <v>1959</v>
      </c>
      <c r="C72" s="49">
        <v>3034</v>
      </c>
      <c r="D72" s="49">
        <v>1522</v>
      </c>
      <c r="E72" s="49">
        <v>1512</v>
      </c>
    </row>
    <row r="73" spans="1:5" ht="14.1" customHeight="1" x14ac:dyDescent="0.2">
      <c r="A73" s="44" t="s">
        <v>36</v>
      </c>
      <c r="B73" s="50"/>
      <c r="C73" s="49">
        <f>SUM(C68:C72)</f>
        <v>16339</v>
      </c>
      <c r="D73" s="49">
        <f>SUM(D68:D72)</f>
        <v>8141</v>
      </c>
      <c r="E73" s="49">
        <f>SUM(E68:E72)</f>
        <v>8198</v>
      </c>
    </row>
    <row r="74" spans="1:5" ht="14.1" customHeight="1" x14ac:dyDescent="0.2">
      <c r="A74" s="37" t="s">
        <v>87</v>
      </c>
      <c r="B74" s="48">
        <f>$B$8-55</f>
        <v>1958</v>
      </c>
      <c r="C74" s="49">
        <v>2841</v>
      </c>
      <c r="D74" s="49">
        <v>1405</v>
      </c>
      <c r="E74" s="49">
        <v>1436</v>
      </c>
    </row>
    <row r="75" spans="1:5" ht="14.1" customHeight="1" x14ac:dyDescent="0.2">
      <c r="A75" s="37" t="s">
        <v>88</v>
      </c>
      <c r="B75" s="48">
        <f>$B$8-56</f>
        <v>1957</v>
      </c>
      <c r="C75" s="49">
        <v>2814</v>
      </c>
      <c r="D75" s="49">
        <v>1381</v>
      </c>
      <c r="E75" s="49">
        <v>1433</v>
      </c>
    </row>
    <row r="76" spans="1:5" ht="13.15" customHeight="1" x14ac:dyDescent="0.2">
      <c r="A76" s="37" t="s">
        <v>89</v>
      </c>
      <c r="B76" s="48">
        <f>$B$8-57</f>
        <v>1956</v>
      </c>
      <c r="C76" s="49">
        <v>2592</v>
      </c>
      <c r="D76" s="49">
        <v>1312</v>
      </c>
      <c r="E76" s="49">
        <v>1280</v>
      </c>
    </row>
    <row r="77" spans="1:5" ht="14.1" customHeight="1" x14ac:dyDescent="0.2">
      <c r="A77" s="36" t="s">
        <v>90</v>
      </c>
      <c r="B77" s="48">
        <f>$B$8-58</f>
        <v>1955</v>
      </c>
      <c r="C77" s="49">
        <v>2508</v>
      </c>
      <c r="D77" s="49">
        <v>1245</v>
      </c>
      <c r="E77" s="49">
        <v>1263</v>
      </c>
    </row>
    <row r="78" spans="1:5" x14ac:dyDescent="0.2">
      <c r="A78" s="37" t="s">
        <v>91</v>
      </c>
      <c r="B78" s="48">
        <f>$B$8-59</f>
        <v>1954</v>
      </c>
      <c r="C78" s="49">
        <v>2346</v>
      </c>
      <c r="D78" s="49">
        <v>1154</v>
      </c>
      <c r="E78" s="49">
        <v>1192</v>
      </c>
    </row>
    <row r="79" spans="1:5" x14ac:dyDescent="0.2">
      <c r="A79" s="44" t="s">
        <v>36</v>
      </c>
      <c r="B79" s="50"/>
      <c r="C79" s="49">
        <f>SUM(C74:C78)</f>
        <v>13101</v>
      </c>
      <c r="D79" s="49">
        <f>SUM(D74:D78)</f>
        <v>6497</v>
      </c>
      <c r="E79" s="49">
        <f>SUM(E74:E78)</f>
        <v>6604</v>
      </c>
    </row>
    <row r="80" spans="1:5" x14ac:dyDescent="0.2">
      <c r="A80" s="37" t="s">
        <v>92</v>
      </c>
      <c r="B80" s="48">
        <f>$B$8-60</f>
        <v>1953</v>
      </c>
      <c r="C80" s="49">
        <v>2270</v>
      </c>
      <c r="D80" s="49">
        <v>1162</v>
      </c>
      <c r="E80" s="49">
        <v>1108</v>
      </c>
    </row>
    <row r="81" spans="1:5" x14ac:dyDescent="0.2">
      <c r="A81" s="37" t="s">
        <v>93</v>
      </c>
      <c r="B81" s="48">
        <f>$B$8-61</f>
        <v>1952</v>
      </c>
      <c r="C81" s="49">
        <v>2299</v>
      </c>
      <c r="D81" s="49">
        <v>1130</v>
      </c>
      <c r="E81" s="49">
        <v>1169</v>
      </c>
    </row>
    <row r="82" spans="1:5" x14ac:dyDescent="0.2">
      <c r="A82" s="37" t="s">
        <v>94</v>
      </c>
      <c r="B82" s="48">
        <f>$B$8-62</f>
        <v>1951</v>
      </c>
      <c r="C82" s="49">
        <v>2326</v>
      </c>
      <c r="D82" s="49">
        <v>1216</v>
      </c>
      <c r="E82" s="49">
        <v>1110</v>
      </c>
    </row>
    <row r="83" spans="1:5" x14ac:dyDescent="0.2">
      <c r="A83" s="37" t="s">
        <v>95</v>
      </c>
      <c r="B83" s="48">
        <f>$B$8-63</f>
        <v>1950</v>
      </c>
      <c r="C83" s="49">
        <v>2263</v>
      </c>
      <c r="D83" s="49">
        <v>1100</v>
      </c>
      <c r="E83" s="49">
        <v>1163</v>
      </c>
    </row>
    <row r="84" spans="1:5" x14ac:dyDescent="0.2">
      <c r="A84" s="37" t="s">
        <v>96</v>
      </c>
      <c r="B84" s="48">
        <f>$B$8-64</f>
        <v>1949</v>
      </c>
      <c r="C84" s="49">
        <v>2236</v>
      </c>
      <c r="D84" s="49">
        <v>1077</v>
      </c>
      <c r="E84" s="49">
        <v>1159</v>
      </c>
    </row>
    <row r="85" spans="1:5" x14ac:dyDescent="0.2">
      <c r="A85" s="44" t="s">
        <v>36</v>
      </c>
      <c r="B85" s="50"/>
      <c r="C85" s="49">
        <f>SUM(C80:C84)</f>
        <v>11394</v>
      </c>
      <c r="D85" s="49">
        <f>SUM(D80:D84)</f>
        <v>5685</v>
      </c>
      <c r="E85" s="49">
        <f>SUM(E80:E84)</f>
        <v>5709</v>
      </c>
    </row>
    <row r="86" spans="1:5" x14ac:dyDescent="0.2">
      <c r="A86" s="37" t="s">
        <v>97</v>
      </c>
      <c r="B86" s="48">
        <f>$B$8-65</f>
        <v>1948</v>
      </c>
      <c r="C86" s="49">
        <v>2308</v>
      </c>
      <c r="D86" s="49">
        <v>1103</v>
      </c>
      <c r="E86" s="49">
        <v>1205</v>
      </c>
    </row>
    <row r="87" spans="1:5" x14ac:dyDescent="0.2">
      <c r="A87" s="37" t="s">
        <v>98</v>
      </c>
      <c r="B87" s="48">
        <f>$B$8-66</f>
        <v>1947</v>
      </c>
      <c r="C87" s="49">
        <v>2052</v>
      </c>
      <c r="D87" s="49">
        <v>960</v>
      </c>
      <c r="E87" s="49">
        <v>1092</v>
      </c>
    </row>
    <row r="88" spans="1:5" x14ac:dyDescent="0.2">
      <c r="A88" s="37" t="s">
        <v>99</v>
      </c>
      <c r="B88" s="48">
        <f>$B$8-67</f>
        <v>1946</v>
      </c>
      <c r="C88" s="49">
        <v>1838</v>
      </c>
      <c r="D88" s="49">
        <v>916</v>
      </c>
      <c r="E88" s="49">
        <v>922</v>
      </c>
    </row>
    <row r="89" spans="1:5" x14ac:dyDescent="0.2">
      <c r="A89" s="37" t="s">
        <v>100</v>
      </c>
      <c r="B89" s="48">
        <f>$B$8-68</f>
        <v>1945</v>
      </c>
      <c r="C89" s="49">
        <v>1555</v>
      </c>
      <c r="D89" s="49">
        <v>695</v>
      </c>
      <c r="E89" s="49">
        <v>860</v>
      </c>
    </row>
    <row r="90" spans="1:5" x14ac:dyDescent="0.2">
      <c r="A90" s="37" t="s">
        <v>101</v>
      </c>
      <c r="B90" s="48">
        <f>$B$8-69</f>
        <v>1944</v>
      </c>
      <c r="C90" s="49">
        <v>2005</v>
      </c>
      <c r="D90" s="49">
        <v>1004</v>
      </c>
      <c r="E90" s="49">
        <v>1001</v>
      </c>
    </row>
    <row r="91" spans="1:5" x14ac:dyDescent="0.2">
      <c r="A91" s="44" t="s">
        <v>36</v>
      </c>
      <c r="B91" s="50"/>
      <c r="C91" s="49">
        <f>SUM(C86:C90)</f>
        <v>9758</v>
      </c>
      <c r="D91" s="49">
        <f>SUM(D86:D90)</f>
        <v>4678</v>
      </c>
      <c r="E91" s="49">
        <f>SUM(E86:E90)</f>
        <v>5080</v>
      </c>
    </row>
    <row r="92" spans="1:5" x14ac:dyDescent="0.2">
      <c r="A92" s="37" t="s">
        <v>102</v>
      </c>
      <c r="B92" s="48">
        <f>$B$8-70</f>
        <v>1943</v>
      </c>
      <c r="C92" s="49">
        <v>2194</v>
      </c>
      <c r="D92" s="49">
        <v>1045</v>
      </c>
      <c r="E92" s="49">
        <v>1149</v>
      </c>
    </row>
    <row r="93" spans="1:5" x14ac:dyDescent="0.2">
      <c r="A93" s="37" t="s">
        <v>103</v>
      </c>
      <c r="B93" s="48">
        <f>$B$8-71</f>
        <v>1942</v>
      </c>
      <c r="C93" s="49">
        <v>2039</v>
      </c>
      <c r="D93" s="49">
        <v>972</v>
      </c>
      <c r="E93" s="49">
        <v>1067</v>
      </c>
    </row>
    <row r="94" spans="1:5" x14ac:dyDescent="0.2">
      <c r="A94" s="37" t="s">
        <v>104</v>
      </c>
      <c r="B94" s="48">
        <f>$B$8-72</f>
        <v>1941</v>
      </c>
      <c r="C94" s="49">
        <v>2541</v>
      </c>
      <c r="D94" s="49">
        <v>1205</v>
      </c>
      <c r="E94" s="49">
        <v>1336</v>
      </c>
    </row>
    <row r="95" spans="1:5" x14ac:dyDescent="0.2">
      <c r="A95" s="37" t="s">
        <v>105</v>
      </c>
      <c r="B95" s="48">
        <f>$B$8-73</f>
        <v>1940</v>
      </c>
      <c r="C95" s="49">
        <v>2537</v>
      </c>
      <c r="D95" s="49">
        <v>1265</v>
      </c>
      <c r="E95" s="49">
        <v>1272</v>
      </c>
    </row>
    <row r="96" spans="1:5" x14ac:dyDescent="0.2">
      <c r="A96" s="37" t="s">
        <v>106</v>
      </c>
      <c r="B96" s="48">
        <f>$B$8-74</f>
        <v>1939</v>
      </c>
      <c r="C96" s="49">
        <v>2500</v>
      </c>
      <c r="D96" s="49">
        <v>1195</v>
      </c>
      <c r="E96" s="49">
        <v>1305</v>
      </c>
    </row>
    <row r="97" spans="1:5" x14ac:dyDescent="0.2">
      <c r="A97" s="44" t="s">
        <v>36</v>
      </c>
      <c r="B97" s="50"/>
      <c r="C97" s="49">
        <f>SUM(C92:C96)</f>
        <v>11811</v>
      </c>
      <c r="D97" s="49">
        <f>SUM(D92:D96)</f>
        <v>5682</v>
      </c>
      <c r="E97" s="49">
        <f>SUM(E92:E96)</f>
        <v>6129</v>
      </c>
    </row>
    <row r="98" spans="1:5" x14ac:dyDescent="0.2">
      <c r="A98" s="37" t="s">
        <v>107</v>
      </c>
      <c r="B98" s="48">
        <f>$B$8-75</f>
        <v>1938</v>
      </c>
      <c r="C98" s="49">
        <v>2348</v>
      </c>
      <c r="D98" s="49">
        <v>1080</v>
      </c>
      <c r="E98" s="49">
        <v>1268</v>
      </c>
    </row>
    <row r="99" spans="1:5" x14ac:dyDescent="0.2">
      <c r="A99" s="37" t="s">
        <v>108</v>
      </c>
      <c r="B99" s="48">
        <f>$B$8-76</f>
        <v>1937</v>
      </c>
      <c r="C99" s="49">
        <v>2108</v>
      </c>
      <c r="D99" s="49">
        <v>949</v>
      </c>
      <c r="E99" s="49">
        <v>1159</v>
      </c>
    </row>
    <row r="100" spans="1:5" x14ac:dyDescent="0.2">
      <c r="A100" s="37" t="s">
        <v>109</v>
      </c>
      <c r="B100" s="48">
        <f>$B$8-77</f>
        <v>1936</v>
      </c>
      <c r="C100" s="49">
        <v>1906</v>
      </c>
      <c r="D100" s="49">
        <v>862</v>
      </c>
      <c r="E100" s="49">
        <v>1044</v>
      </c>
    </row>
    <row r="101" spans="1:5" x14ac:dyDescent="0.2">
      <c r="A101" s="37" t="s">
        <v>110</v>
      </c>
      <c r="B101" s="48">
        <f>$B$8-78</f>
        <v>1935</v>
      </c>
      <c r="C101" s="49">
        <v>1884</v>
      </c>
      <c r="D101" s="49">
        <v>852</v>
      </c>
      <c r="E101" s="49">
        <v>1032</v>
      </c>
    </row>
    <row r="102" spans="1:5" x14ac:dyDescent="0.2">
      <c r="A102" s="38" t="s">
        <v>111</v>
      </c>
      <c r="B102" s="48">
        <f>$B$8-79</f>
        <v>1934</v>
      </c>
      <c r="C102" s="49">
        <v>1658</v>
      </c>
      <c r="D102" s="49">
        <v>739</v>
      </c>
      <c r="E102" s="49">
        <v>919</v>
      </c>
    </row>
    <row r="103" spans="1:5" x14ac:dyDescent="0.2">
      <c r="A103" s="45" t="s">
        <v>36</v>
      </c>
      <c r="B103" s="51"/>
      <c r="C103" s="49">
        <f>SUM(C98:C102)</f>
        <v>9904</v>
      </c>
      <c r="D103" s="49">
        <f>SUM(D98:D102)</f>
        <v>4482</v>
      </c>
      <c r="E103" s="49">
        <f>SUM(E98:E102)</f>
        <v>5422</v>
      </c>
    </row>
    <row r="104" spans="1:5" x14ac:dyDescent="0.2">
      <c r="A104" s="38" t="s">
        <v>112</v>
      </c>
      <c r="B104" s="48">
        <f>$B$8-80</f>
        <v>1933</v>
      </c>
      <c r="C104" s="49">
        <v>1109</v>
      </c>
      <c r="D104" s="49">
        <v>461</v>
      </c>
      <c r="E104" s="49">
        <v>648</v>
      </c>
    </row>
    <row r="105" spans="1:5" x14ac:dyDescent="0.2">
      <c r="A105" s="38" t="s">
        <v>123</v>
      </c>
      <c r="B105" s="48">
        <f>$B$8-81</f>
        <v>1932</v>
      </c>
      <c r="C105" s="49">
        <v>1077</v>
      </c>
      <c r="D105" s="49">
        <v>461</v>
      </c>
      <c r="E105" s="49">
        <v>616</v>
      </c>
    </row>
    <row r="106" spans="1:5" s="24" customFormat="1" x14ac:dyDescent="0.2">
      <c r="A106" s="38" t="s">
        <v>121</v>
      </c>
      <c r="B106" s="48">
        <f>$B$8-82</f>
        <v>1931</v>
      </c>
      <c r="C106" s="49">
        <v>1008</v>
      </c>
      <c r="D106" s="49">
        <v>371</v>
      </c>
      <c r="E106" s="49">
        <v>637</v>
      </c>
    </row>
    <row r="107" spans="1:5" x14ac:dyDescent="0.2">
      <c r="A107" s="38" t="s">
        <v>124</v>
      </c>
      <c r="B107" s="48">
        <f>$B$8-83</f>
        <v>1930</v>
      </c>
      <c r="C107" s="49">
        <v>1022</v>
      </c>
      <c r="D107" s="49">
        <v>415</v>
      </c>
      <c r="E107" s="49">
        <v>607</v>
      </c>
    </row>
    <row r="108" spans="1:5" x14ac:dyDescent="0.2">
      <c r="A108" s="38" t="s">
        <v>122</v>
      </c>
      <c r="B108" s="48">
        <f>$B$8-84</f>
        <v>1929</v>
      </c>
      <c r="C108" s="49">
        <v>889</v>
      </c>
      <c r="D108" s="49">
        <v>356</v>
      </c>
      <c r="E108" s="49">
        <v>533</v>
      </c>
    </row>
    <row r="109" spans="1:5" x14ac:dyDescent="0.2">
      <c r="A109" s="45" t="s">
        <v>36</v>
      </c>
      <c r="B109" s="51"/>
      <c r="C109" s="49">
        <f>SUM(C104:C108)</f>
        <v>5105</v>
      </c>
      <c r="D109" s="49">
        <f>SUM(D104:D108)</f>
        <v>2064</v>
      </c>
      <c r="E109" s="49">
        <f>SUM(E104:E108)</f>
        <v>3041</v>
      </c>
    </row>
    <row r="110" spans="1:5" x14ac:dyDescent="0.2">
      <c r="A110" s="38" t="s">
        <v>113</v>
      </c>
      <c r="B110" s="48">
        <f>$B$8-85</f>
        <v>1928</v>
      </c>
      <c r="C110" s="49">
        <v>893</v>
      </c>
      <c r="D110" s="49">
        <v>334</v>
      </c>
      <c r="E110" s="49">
        <v>559</v>
      </c>
    </row>
    <row r="111" spans="1:5" x14ac:dyDescent="0.2">
      <c r="A111" s="38" t="s">
        <v>114</v>
      </c>
      <c r="B111" s="48">
        <f>$B$8-86</f>
        <v>1927</v>
      </c>
      <c r="C111" s="49">
        <v>715</v>
      </c>
      <c r="D111" s="49">
        <v>251</v>
      </c>
      <c r="E111" s="49">
        <v>464</v>
      </c>
    </row>
    <row r="112" spans="1:5" x14ac:dyDescent="0.2">
      <c r="A112" s="38" t="s">
        <v>115</v>
      </c>
      <c r="B112" s="48">
        <f>$B$8-87</f>
        <v>1926</v>
      </c>
      <c r="C112" s="49">
        <v>638</v>
      </c>
      <c r="D112" s="49">
        <v>199</v>
      </c>
      <c r="E112" s="49">
        <v>439</v>
      </c>
    </row>
    <row r="113" spans="1:5" x14ac:dyDescent="0.2">
      <c r="A113" s="38" t="s">
        <v>116</v>
      </c>
      <c r="B113" s="48">
        <f>$B$8-88</f>
        <v>1925</v>
      </c>
      <c r="C113" s="49">
        <v>618</v>
      </c>
      <c r="D113" s="49">
        <v>192</v>
      </c>
      <c r="E113" s="49">
        <v>426</v>
      </c>
    </row>
    <row r="114" spans="1:5" x14ac:dyDescent="0.2">
      <c r="A114" s="38" t="s">
        <v>117</v>
      </c>
      <c r="B114" s="48">
        <f>$B$8-89</f>
        <v>1924</v>
      </c>
      <c r="C114" s="49">
        <v>482</v>
      </c>
      <c r="D114" s="49">
        <v>139</v>
      </c>
      <c r="E114" s="49">
        <v>343</v>
      </c>
    </row>
    <row r="115" spans="1:5" x14ac:dyDescent="0.2">
      <c r="A115" s="45" t="s">
        <v>36</v>
      </c>
      <c r="B115" s="52"/>
      <c r="C115" s="49">
        <f>SUM(C110:C114)</f>
        <v>3346</v>
      </c>
      <c r="D115" s="49">
        <f>SUM(D110:D114)</f>
        <v>1115</v>
      </c>
      <c r="E115" s="49">
        <f>SUM(E110:E114)</f>
        <v>2231</v>
      </c>
    </row>
    <row r="116" spans="1:5" x14ac:dyDescent="0.2">
      <c r="A116" s="38" t="s">
        <v>118</v>
      </c>
      <c r="B116" s="48">
        <f>$B$8-90</f>
        <v>1923</v>
      </c>
      <c r="C116" s="49">
        <v>1662</v>
      </c>
      <c r="D116" s="49">
        <v>339</v>
      </c>
      <c r="E116" s="49">
        <v>1323</v>
      </c>
    </row>
    <row r="117" spans="1:5" x14ac:dyDescent="0.2">
      <c r="A117" s="39"/>
      <c r="B117" s="42" t="s">
        <v>119</v>
      </c>
      <c r="C117" s="22"/>
      <c r="D117" s="22"/>
      <c r="E117" s="22"/>
    </row>
    <row r="118" spans="1:5" x14ac:dyDescent="0.2">
      <c r="A118" s="40" t="s">
        <v>120</v>
      </c>
      <c r="B118" s="53"/>
      <c r="C118" s="54">
        <v>189043</v>
      </c>
      <c r="D118" s="54">
        <v>92305</v>
      </c>
      <c r="E118" s="54">
        <v>96738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2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13 SH</oddFooter>
  </headerFooter>
  <rowBreaks count="2" manualBreakCount="2">
    <brk id="49" max="16383" man="1"/>
    <brk id="7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5" t="s">
        <v>166</v>
      </c>
      <c r="B1" s="95"/>
      <c r="C1" s="96"/>
      <c r="D1" s="96"/>
      <c r="E1" s="96"/>
    </row>
    <row r="2" spans="1:8" s="10" customFormat="1" ht="14.1" customHeight="1" x14ac:dyDescent="0.2">
      <c r="A2" s="99" t="s">
        <v>168</v>
      </c>
      <c r="B2" s="99"/>
      <c r="C2" s="99"/>
      <c r="D2" s="99"/>
      <c r="E2" s="99"/>
    </row>
    <row r="3" spans="1:8" s="10" customFormat="1" ht="14.1" customHeight="1" x14ac:dyDescent="0.25">
      <c r="A3" s="95" t="s">
        <v>131</v>
      </c>
      <c r="B3" s="95"/>
      <c r="C3" s="95"/>
      <c r="D3" s="95"/>
      <c r="E3" s="95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35" customHeight="1" x14ac:dyDescent="0.2">
      <c r="A5" s="100" t="s">
        <v>165</v>
      </c>
      <c r="B5" s="102" t="s">
        <v>167</v>
      </c>
      <c r="C5" s="97" t="s">
        <v>30</v>
      </c>
      <c r="D5" s="97" t="s">
        <v>22</v>
      </c>
      <c r="E5" s="98" t="s">
        <v>23</v>
      </c>
    </row>
    <row r="6" spans="1:8" ht="28.35" customHeight="1" x14ac:dyDescent="0.2">
      <c r="A6" s="101"/>
      <c r="B6" s="103"/>
      <c r="C6" s="18" t="s">
        <v>162</v>
      </c>
      <c r="D6" s="18" t="s">
        <v>163</v>
      </c>
      <c r="E6" s="19" t="s">
        <v>164</v>
      </c>
    </row>
    <row r="7" spans="1:8" ht="14.1" customHeight="1" x14ac:dyDescent="0.25">
      <c r="A7" s="35"/>
      <c r="B7" s="41"/>
      <c r="C7" s="20"/>
      <c r="D7" s="20"/>
      <c r="E7" s="20"/>
    </row>
    <row r="8" spans="1:8" ht="14.1" customHeight="1" x14ac:dyDescent="0.25">
      <c r="A8" s="36" t="s">
        <v>31</v>
      </c>
      <c r="B8" s="48">
        <v>2013</v>
      </c>
      <c r="C8" s="49">
        <v>1127</v>
      </c>
      <c r="D8" s="49">
        <v>588</v>
      </c>
      <c r="E8" s="49">
        <v>539</v>
      </c>
    </row>
    <row r="9" spans="1:8" ht="14.1" customHeight="1" x14ac:dyDescent="0.25">
      <c r="A9" s="36" t="s">
        <v>32</v>
      </c>
      <c r="B9" s="48">
        <f>$B$8-1</f>
        <v>2012</v>
      </c>
      <c r="C9" s="49">
        <v>1227</v>
      </c>
      <c r="D9" s="49">
        <v>633</v>
      </c>
      <c r="E9" s="49">
        <v>594</v>
      </c>
    </row>
    <row r="10" spans="1:8" ht="14.1" customHeight="1" x14ac:dyDescent="0.25">
      <c r="A10" s="36" t="s">
        <v>33</v>
      </c>
      <c r="B10" s="48">
        <f>$B$8-2</f>
        <v>2011</v>
      </c>
      <c r="C10" s="49">
        <v>1126</v>
      </c>
      <c r="D10" s="49">
        <v>563</v>
      </c>
      <c r="E10" s="49">
        <v>563</v>
      </c>
    </row>
    <row r="11" spans="1:8" ht="14.1" customHeight="1" x14ac:dyDescent="0.25">
      <c r="A11" s="36" t="s">
        <v>34</v>
      </c>
      <c r="B11" s="48">
        <f>$B$8-3</f>
        <v>2010</v>
      </c>
      <c r="C11" s="49">
        <v>1212</v>
      </c>
      <c r="D11" s="49">
        <v>643</v>
      </c>
      <c r="E11" s="49">
        <v>569</v>
      </c>
      <c r="H11" s="23"/>
    </row>
    <row r="12" spans="1:8" ht="14.1" customHeight="1" x14ac:dyDescent="0.25">
      <c r="A12" s="36" t="s">
        <v>35</v>
      </c>
      <c r="B12" s="48">
        <f>$B$8-4</f>
        <v>2009</v>
      </c>
      <c r="C12" s="49">
        <v>1187</v>
      </c>
      <c r="D12" s="49">
        <v>601</v>
      </c>
      <c r="E12" s="49">
        <v>586</v>
      </c>
    </row>
    <row r="13" spans="1:8" ht="14.1" customHeight="1" x14ac:dyDescent="0.25">
      <c r="A13" s="43" t="s">
        <v>36</v>
      </c>
      <c r="B13" s="48"/>
      <c r="C13" s="49">
        <f>SUM(C8:C12)</f>
        <v>5879</v>
      </c>
      <c r="D13" s="49">
        <f>SUM(D8:D12)</f>
        <v>3028</v>
      </c>
      <c r="E13" s="49">
        <f>SUM(E8:E12)</f>
        <v>2851</v>
      </c>
    </row>
    <row r="14" spans="1:8" ht="14.1" customHeight="1" x14ac:dyDescent="0.25">
      <c r="A14" s="37" t="s">
        <v>37</v>
      </c>
      <c r="B14" s="48">
        <f>$B$8-5</f>
        <v>2008</v>
      </c>
      <c r="C14" s="49">
        <v>1301</v>
      </c>
      <c r="D14" s="49">
        <v>665</v>
      </c>
      <c r="E14" s="49">
        <v>636</v>
      </c>
    </row>
    <row r="15" spans="1:8" ht="14.1" customHeight="1" x14ac:dyDescent="0.25">
      <c r="A15" s="37" t="s">
        <v>38</v>
      </c>
      <c r="B15" s="48">
        <f>$B$8-6</f>
        <v>2007</v>
      </c>
      <c r="C15" s="49">
        <v>1334</v>
      </c>
      <c r="D15" s="49">
        <v>693</v>
      </c>
      <c r="E15" s="49">
        <v>641</v>
      </c>
    </row>
    <row r="16" spans="1:8" ht="14.1" customHeight="1" x14ac:dyDescent="0.25">
      <c r="A16" s="37" t="s">
        <v>39</v>
      </c>
      <c r="B16" s="48">
        <f>$B$8-7</f>
        <v>2006</v>
      </c>
      <c r="C16" s="49">
        <v>1353</v>
      </c>
      <c r="D16" s="49">
        <v>690</v>
      </c>
      <c r="E16" s="49">
        <v>663</v>
      </c>
    </row>
    <row r="17" spans="1:5" ht="14.1" customHeight="1" x14ac:dyDescent="0.25">
      <c r="A17" s="37" t="s">
        <v>40</v>
      </c>
      <c r="B17" s="48">
        <f>$B$8-8</f>
        <v>2005</v>
      </c>
      <c r="C17" s="49">
        <v>1392</v>
      </c>
      <c r="D17" s="49">
        <v>717</v>
      </c>
      <c r="E17" s="49">
        <v>675</v>
      </c>
    </row>
    <row r="18" spans="1:5" ht="14.1" customHeight="1" x14ac:dyDescent="0.25">
      <c r="A18" s="37" t="s">
        <v>41</v>
      </c>
      <c r="B18" s="48">
        <f>$B$8-9</f>
        <v>2004</v>
      </c>
      <c r="C18" s="49">
        <v>1516</v>
      </c>
      <c r="D18" s="49">
        <v>769</v>
      </c>
      <c r="E18" s="49">
        <v>747</v>
      </c>
    </row>
    <row r="19" spans="1:5" ht="14.1" customHeight="1" x14ac:dyDescent="0.25">
      <c r="A19" s="44" t="s">
        <v>36</v>
      </c>
      <c r="B19" s="50"/>
      <c r="C19" s="49">
        <f>SUM(C14:C18)</f>
        <v>6896</v>
      </c>
      <c r="D19" s="49">
        <f>SUM(D14:D18)</f>
        <v>3534</v>
      </c>
      <c r="E19" s="49">
        <f>SUM(E14:E18)</f>
        <v>3362</v>
      </c>
    </row>
    <row r="20" spans="1:5" ht="14.1" customHeight="1" x14ac:dyDescent="0.25">
      <c r="A20" s="37" t="s">
        <v>42</v>
      </c>
      <c r="B20" s="48">
        <f>$B$8-10</f>
        <v>2003</v>
      </c>
      <c r="C20" s="49">
        <v>1627</v>
      </c>
      <c r="D20" s="49">
        <v>832</v>
      </c>
      <c r="E20" s="49">
        <v>795</v>
      </c>
    </row>
    <row r="21" spans="1:5" ht="14.1" customHeight="1" x14ac:dyDescent="0.25">
      <c r="A21" s="37" t="s">
        <v>43</v>
      </c>
      <c r="B21" s="48">
        <f>$B$8-11</f>
        <v>2002</v>
      </c>
      <c r="C21" s="49">
        <v>1609</v>
      </c>
      <c r="D21" s="49">
        <v>780</v>
      </c>
      <c r="E21" s="49">
        <v>829</v>
      </c>
    </row>
    <row r="22" spans="1:5" ht="14.1" customHeight="1" x14ac:dyDescent="0.25">
      <c r="A22" s="37" t="s">
        <v>44</v>
      </c>
      <c r="B22" s="48">
        <f>$B$8-12</f>
        <v>2001</v>
      </c>
      <c r="C22" s="49">
        <v>1708</v>
      </c>
      <c r="D22" s="49">
        <v>841</v>
      </c>
      <c r="E22" s="49">
        <v>867</v>
      </c>
    </row>
    <row r="23" spans="1:5" ht="14.1" customHeight="1" x14ac:dyDescent="0.25">
      <c r="A23" s="37" t="s">
        <v>45</v>
      </c>
      <c r="B23" s="48">
        <f>$B$8-13</f>
        <v>2000</v>
      </c>
      <c r="C23" s="49">
        <v>1762</v>
      </c>
      <c r="D23" s="49">
        <v>898</v>
      </c>
      <c r="E23" s="49">
        <v>864</v>
      </c>
    </row>
    <row r="24" spans="1:5" ht="14.1" customHeight="1" x14ac:dyDescent="0.25">
      <c r="A24" s="37" t="s">
        <v>46</v>
      </c>
      <c r="B24" s="48">
        <f>$B$8-14</f>
        <v>1999</v>
      </c>
      <c r="C24" s="49">
        <v>1859</v>
      </c>
      <c r="D24" s="49">
        <v>937</v>
      </c>
      <c r="E24" s="49">
        <v>922</v>
      </c>
    </row>
    <row r="25" spans="1:5" ht="14.1" customHeight="1" x14ac:dyDescent="0.25">
      <c r="A25" s="44" t="s">
        <v>36</v>
      </c>
      <c r="B25" s="50"/>
      <c r="C25" s="49">
        <f>SUM(C20:C24)</f>
        <v>8565</v>
      </c>
      <c r="D25" s="49">
        <f>SUM(D20:D24)</f>
        <v>4288</v>
      </c>
      <c r="E25" s="49">
        <f>SUM(E20:E24)</f>
        <v>4277</v>
      </c>
    </row>
    <row r="26" spans="1:5" ht="14.1" customHeight="1" x14ac:dyDescent="0.25">
      <c r="A26" s="37" t="s">
        <v>47</v>
      </c>
      <c r="B26" s="48">
        <f>$B$8-15</f>
        <v>1998</v>
      </c>
      <c r="C26" s="49">
        <v>1868</v>
      </c>
      <c r="D26" s="49">
        <v>960</v>
      </c>
      <c r="E26" s="49">
        <v>908</v>
      </c>
    </row>
    <row r="27" spans="1:5" ht="14.1" customHeight="1" x14ac:dyDescent="0.25">
      <c r="A27" s="37" t="s">
        <v>48</v>
      </c>
      <c r="B27" s="48">
        <f>$B$8-16</f>
        <v>1997</v>
      </c>
      <c r="C27" s="49">
        <v>2000</v>
      </c>
      <c r="D27" s="49">
        <v>1010</v>
      </c>
      <c r="E27" s="49">
        <v>990</v>
      </c>
    </row>
    <row r="28" spans="1:5" ht="14.1" customHeight="1" x14ac:dyDescent="0.25">
      <c r="A28" s="37" t="s">
        <v>49</v>
      </c>
      <c r="B28" s="48">
        <f>$B$8-17</f>
        <v>1996</v>
      </c>
      <c r="C28" s="49">
        <v>1956</v>
      </c>
      <c r="D28" s="49">
        <v>985</v>
      </c>
      <c r="E28" s="49">
        <v>971</v>
      </c>
    </row>
    <row r="29" spans="1:5" ht="14.1" customHeight="1" x14ac:dyDescent="0.25">
      <c r="A29" s="37" t="s">
        <v>50</v>
      </c>
      <c r="B29" s="48">
        <f>$B$8-18</f>
        <v>1995</v>
      </c>
      <c r="C29" s="49">
        <v>2005</v>
      </c>
      <c r="D29" s="49">
        <v>1050</v>
      </c>
      <c r="E29" s="49">
        <v>955</v>
      </c>
    </row>
    <row r="30" spans="1:5" ht="14.1" customHeight="1" x14ac:dyDescent="0.25">
      <c r="A30" s="36" t="s">
        <v>51</v>
      </c>
      <c r="B30" s="48">
        <f>$B$8-19</f>
        <v>1994</v>
      </c>
      <c r="C30" s="49">
        <v>1851</v>
      </c>
      <c r="D30" s="49">
        <v>989</v>
      </c>
      <c r="E30" s="49">
        <v>862</v>
      </c>
    </row>
    <row r="31" spans="1:5" ht="14.1" customHeight="1" x14ac:dyDescent="0.25">
      <c r="A31" s="44" t="s">
        <v>36</v>
      </c>
      <c r="B31" s="50"/>
      <c r="C31" s="49">
        <f>SUM(C26:C30)</f>
        <v>9680</v>
      </c>
      <c r="D31" s="49">
        <f>SUM(D26:D30)</f>
        <v>4994</v>
      </c>
      <c r="E31" s="49">
        <f>SUM(E26:E30)</f>
        <v>4686</v>
      </c>
    </row>
    <row r="32" spans="1:5" ht="14.1" customHeight="1" x14ac:dyDescent="0.25">
      <c r="A32" s="37" t="s">
        <v>52</v>
      </c>
      <c r="B32" s="48">
        <f>$B$8-20</f>
        <v>1993</v>
      </c>
      <c r="C32" s="49">
        <v>1884</v>
      </c>
      <c r="D32" s="49">
        <v>969</v>
      </c>
      <c r="E32" s="49">
        <v>915</v>
      </c>
    </row>
    <row r="33" spans="1:5" ht="14.1" customHeight="1" x14ac:dyDescent="0.25">
      <c r="A33" s="37" t="s">
        <v>53</v>
      </c>
      <c r="B33" s="48">
        <f>$B$8-21</f>
        <v>1992</v>
      </c>
      <c r="C33" s="49">
        <v>1714</v>
      </c>
      <c r="D33" s="49">
        <v>934</v>
      </c>
      <c r="E33" s="49">
        <v>780</v>
      </c>
    </row>
    <row r="34" spans="1:5" ht="14.1" customHeight="1" x14ac:dyDescent="0.25">
      <c r="A34" s="37" t="s">
        <v>54</v>
      </c>
      <c r="B34" s="48">
        <f>$B$8-22</f>
        <v>1991</v>
      </c>
      <c r="C34" s="49">
        <v>1699</v>
      </c>
      <c r="D34" s="49">
        <v>922</v>
      </c>
      <c r="E34" s="49">
        <v>777</v>
      </c>
    </row>
    <row r="35" spans="1:5" ht="14.1" customHeight="1" x14ac:dyDescent="0.25">
      <c r="A35" s="37" t="s">
        <v>55</v>
      </c>
      <c r="B35" s="48">
        <f>$B$8-23</f>
        <v>1990</v>
      </c>
      <c r="C35" s="49">
        <v>1745</v>
      </c>
      <c r="D35" s="49">
        <v>981</v>
      </c>
      <c r="E35" s="49">
        <v>764</v>
      </c>
    </row>
    <row r="36" spans="1:5" ht="14.1" customHeight="1" x14ac:dyDescent="0.25">
      <c r="A36" s="37" t="s">
        <v>56</v>
      </c>
      <c r="B36" s="48">
        <f>$B$8-24</f>
        <v>1989</v>
      </c>
      <c r="C36" s="49">
        <v>1665</v>
      </c>
      <c r="D36" s="49">
        <v>908</v>
      </c>
      <c r="E36" s="49">
        <v>757</v>
      </c>
    </row>
    <row r="37" spans="1:5" ht="14.1" customHeight="1" x14ac:dyDescent="0.25">
      <c r="A37" s="44" t="s">
        <v>36</v>
      </c>
      <c r="B37" s="50"/>
      <c r="C37" s="49">
        <f>SUM(C32:C36)</f>
        <v>8707</v>
      </c>
      <c r="D37" s="49">
        <f>SUM(D32:D36)</f>
        <v>4714</v>
      </c>
      <c r="E37" s="49">
        <f>SUM(E32:E36)</f>
        <v>3993</v>
      </c>
    </row>
    <row r="38" spans="1:5" ht="14.1" customHeight="1" x14ac:dyDescent="0.25">
      <c r="A38" s="37" t="s">
        <v>57</v>
      </c>
      <c r="B38" s="48">
        <f>$B$8-25</f>
        <v>1988</v>
      </c>
      <c r="C38" s="49">
        <v>1698</v>
      </c>
      <c r="D38" s="49">
        <v>895</v>
      </c>
      <c r="E38" s="49">
        <v>803</v>
      </c>
    </row>
    <row r="39" spans="1:5" ht="14.1" customHeight="1" x14ac:dyDescent="0.25">
      <c r="A39" s="37" t="s">
        <v>58</v>
      </c>
      <c r="B39" s="48">
        <f>$B$8-26</f>
        <v>1987</v>
      </c>
      <c r="C39" s="49">
        <v>1654</v>
      </c>
      <c r="D39" s="49">
        <v>891</v>
      </c>
      <c r="E39" s="49">
        <v>763</v>
      </c>
    </row>
    <row r="40" spans="1:5" ht="14.1" customHeight="1" x14ac:dyDescent="0.25">
      <c r="A40" s="37" t="s">
        <v>59</v>
      </c>
      <c r="B40" s="48">
        <f>$B$8-27</f>
        <v>1986</v>
      </c>
      <c r="C40" s="49">
        <v>1602</v>
      </c>
      <c r="D40" s="49">
        <v>825</v>
      </c>
      <c r="E40" s="49">
        <v>777</v>
      </c>
    </row>
    <row r="41" spans="1:5" ht="14.1" customHeight="1" x14ac:dyDescent="0.2">
      <c r="A41" s="37" t="s">
        <v>60</v>
      </c>
      <c r="B41" s="48">
        <f>$B$8-28</f>
        <v>1985</v>
      </c>
      <c r="C41" s="49">
        <v>1546</v>
      </c>
      <c r="D41" s="49">
        <v>789</v>
      </c>
      <c r="E41" s="49">
        <v>757</v>
      </c>
    </row>
    <row r="42" spans="1:5" ht="14.1" customHeight="1" x14ac:dyDescent="0.2">
      <c r="A42" s="37" t="s">
        <v>61</v>
      </c>
      <c r="B42" s="48">
        <f>$B$8-29</f>
        <v>1984</v>
      </c>
      <c r="C42" s="49">
        <v>1602</v>
      </c>
      <c r="D42" s="49">
        <v>845</v>
      </c>
      <c r="E42" s="49">
        <v>757</v>
      </c>
    </row>
    <row r="43" spans="1:5" ht="14.1" customHeight="1" x14ac:dyDescent="0.2">
      <c r="A43" s="44" t="s">
        <v>36</v>
      </c>
      <c r="B43" s="50"/>
      <c r="C43" s="49">
        <f>SUM(C38:C42)</f>
        <v>8102</v>
      </c>
      <c r="D43" s="49">
        <f>SUM(D38:D42)</f>
        <v>4245</v>
      </c>
      <c r="E43" s="49">
        <f>SUM(E38:E42)</f>
        <v>3857</v>
      </c>
    </row>
    <row r="44" spans="1:5" ht="14.1" customHeight="1" x14ac:dyDescent="0.2">
      <c r="A44" s="37" t="s">
        <v>62</v>
      </c>
      <c r="B44" s="48">
        <f>$B$8-30</f>
        <v>1983</v>
      </c>
      <c r="C44" s="49">
        <v>1545</v>
      </c>
      <c r="D44" s="49">
        <v>762</v>
      </c>
      <c r="E44" s="49">
        <v>783</v>
      </c>
    </row>
    <row r="45" spans="1:5" ht="14.1" customHeight="1" x14ac:dyDescent="0.2">
      <c r="A45" s="37" t="s">
        <v>63</v>
      </c>
      <c r="B45" s="48">
        <f>$B$8-31</f>
        <v>1982</v>
      </c>
      <c r="C45" s="49">
        <v>1562</v>
      </c>
      <c r="D45" s="49">
        <v>819</v>
      </c>
      <c r="E45" s="49">
        <v>743</v>
      </c>
    </row>
    <row r="46" spans="1:5" ht="14.1" customHeight="1" x14ac:dyDescent="0.2">
      <c r="A46" s="37" t="s">
        <v>64</v>
      </c>
      <c r="B46" s="48">
        <f>$B$8-32</f>
        <v>1981</v>
      </c>
      <c r="C46" s="49">
        <v>1610</v>
      </c>
      <c r="D46" s="49">
        <v>794</v>
      </c>
      <c r="E46" s="49">
        <v>816</v>
      </c>
    </row>
    <row r="47" spans="1:5" ht="14.1" customHeight="1" x14ac:dyDescent="0.2">
      <c r="A47" s="37" t="s">
        <v>65</v>
      </c>
      <c r="B47" s="48">
        <f>$B$8-33</f>
        <v>1980</v>
      </c>
      <c r="C47" s="49">
        <v>1718</v>
      </c>
      <c r="D47" s="49">
        <v>860</v>
      </c>
      <c r="E47" s="49">
        <v>858</v>
      </c>
    </row>
    <row r="48" spans="1:5" ht="14.1" customHeight="1" x14ac:dyDescent="0.2">
      <c r="A48" s="37" t="s">
        <v>66</v>
      </c>
      <c r="B48" s="48">
        <f>$B$8-34</f>
        <v>1979</v>
      </c>
      <c r="C48" s="49">
        <v>1627</v>
      </c>
      <c r="D48" s="49">
        <v>761</v>
      </c>
      <c r="E48" s="49">
        <v>866</v>
      </c>
    </row>
    <row r="49" spans="1:5" ht="14.1" customHeight="1" x14ac:dyDescent="0.2">
      <c r="A49" s="44" t="s">
        <v>36</v>
      </c>
      <c r="B49" s="50"/>
      <c r="C49" s="49">
        <f>SUM(C44:C48)</f>
        <v>8062</v>
      </c>
      <c r="D49" s="49">
        <f>SUM(D44:D48)</f>
        <v>3996</v>
      </c>
      <c r="E49" s="49">
        <f>SUM(E44:E48)</f>
        <v>4066</v>
      </c>
    </row>
    <row r="50" spans="1:5" ht="14.1" customHeight="1" x14ac:dyDescent="0.2">
      <c r="A50" s="37" t="s">
        <v>67</v>
      </c>
      <c r="B50" s="48">
        <f>$B$8-35</f>
        <v>1978</v>
      </c>
      <c r="C50" s="49">
        <v>1568</v>
      </c>
      <c r="D50" s="49">
        <v>731</v>
      </c>
      <c r="E50" s="49">
        <v>837</v>
      </c>
    </row>
    <row r="51" spans="1:5" ht="14.1" customHeight="1" x14ac:dyDescent="0.2">
      <c r="A51" s="37" t="s">
        <v>68</v>
      </c>
      <c r="B51" s="48">
        <f>$B$8-36</f>
        <v>1977</v>
      </c>
      <c r="C51" s="49">
        <v>1631</v>
      </c>
      <c r="D51" s="49">
        <v>828</v>
      </c>
      <c r="E51" s="49">
        <v>803</v>
      </c>
    </row>
    <row r="52" spans="1:5" ht="14.1" customHeight="1" x14ac:dyDescent="0.2">
      <c r="A52" s="37" t="s">
        <v>69</v>
      </c>
      <c r="B52" s="48">
        <f>$B$8-37</f>
        <v>1976</v>
      </c>
      <c r="C52" s="49">
        <v>1577</v>
      </c>
      <c r="D52" s="49">
        <v>759</v>
      </c>
      <c r="E52" s="49">
        <v>818</v>
      </c>
    </row>
    <row r="53" spans="1:5" ht="14.1" customHeight="1" x14ac:dyDescent="0.2">
      <c r="A53" s="37" t="s">
        <v>70</v>
      </c>
      <c r="B53" s="48">
        <f>$B$8-38</f>
        <v>1975</v>
      </c>
      <c r="C53" s="49">
        <v>1656</v>
      </c>
      <c r="D53" s="49">
        <v>840</v>
      </c>
      <c r="E53" s="49">
        <v>816</v>
      </c>
    </row>
    <row r="54" spans="1:5" ht="14.1" customHeight="1" x14ac:dyDescent="0.2">
      <c r="A54" s="36" t="s">
        <v>71</v>
      </c>
      <c r="B54" s="48">
        <f>$B$8-39</f>
        <v>1974</v>
      </c>
      <c r="C54" s="49">
        <v>1655</v>
      </c>
      <c r="D54" s="49">
        <v>778</v>
      </c>
      <c r="E54" s="49">
        <v>877</v>
      </c>
    </row>
    <row r="55" spans="1:5" ht="14.1" customHeight="1" x14ac:dyDescent="0.2">
      <c r="A55" s="43" t="s">
        <v>36</v>
      </c>
      <c r="B55" s="50"/>
      <c r="C55" s="49">
        <f>SUM(C50:C54)</f>
        <v>8087</v>
      </c>
      <c r="D55" s="49">
        <f>SUM(D50:D54)</f>
        <v>3936</v>
      </c>
      <c r="E55" s="49">
        <f>SUM(E50:E54)</f>
        <v>4151</v>
      </c>
    </row>
    <row r="56" spans="1:5" ht="14.1" customHeight="1" x14ac:dyDescent="0.2">
      <c r="A56" s="36" t="s">
        <v>72</v>
      </c>
      <c r="B56" s="48">
        <f>$B$8-40</f>
        <v>1973</v>
      </c>
      <c r="C56" s="49">
        <v>1776</v>
      </c>
      <c r="D56" s="49">
        <v>864</v>
      </c>
      <c r="E56" s="49">
        <v>912</v>
      </c>
    </row>
    <row r="57" spans="1:5" ht="14.1" customHeight="1" x14ac:dyDescent="0.2">
      <c r="A57" s="36" t="s">
        <v>73</v>
      </c>
      <c r="B57" s="48">
        <f>$B$8-41</f>
        <v>1972</v>
      </c>
      <c r="C57" s="49">
        <v>1946</v>
      </c>
      <c r="D57" s="49">
        <v>924</v>
      </c>
      <c r="E57" s="49">
        <v>1022</v>
      </c>
    </row>
    <row r="58" spans="1:5" ht="14.1" customHeight="1" x14ac:dyDescent="0.2">
      <c r="A58" s="36" t="s">
        <v>74</v>
      </c>
      <c r="B58" s="48">
        <f>$B$8-42</f>
        <v>1971</v>
      </c>
      <c r="C58" s="49">
        <v>2172</v>
      </c>
      <c r="D58" s="49">
        <v>1056</v>
      </c>
      <c r="E58" s="49">
        <v>1116</v>
      </c>
    </row>
    <row r="59" spans="1:5" ht="14.1" customHeight="1" x14ac:dyDescent="0.2">
      <c r="A59" s="36" t="s">
        <v>75</v>
      </c>
      <c r="B59" s="48">
        <f>$B$8-43</f>
        <v>1970</v>
      </c>
      <c r="C59" s="49">
        <v>2289</v>
      </c>
      <c r="D59" s="49">
        <v>1149</v>
      </c>
      <c r="E59" s="49">
        <v>1140</v>
      </c>
    </row>
    <row r="60" spans="1:5" ht="14.1" customHeight="1" x14ac:dyDescent="0.2">
      <c r="A60" s="36" t="s">
        <v>76</v>
      </c>
      <c r="B60" s="48">
        <f>$B$8-44</f>
        <v>1969</v>
      </c>
      <c r="C60" s="49">
        <v>2619</v>
      </c>
      <c r="D60" s="49">
        <v>1287</v>
      </c>
      <c r="E60" s="49">
        <v>1332</v>
      </c>
    </row>
    <row r="61" spans="1:5" ht="14.1" customHeight="1" x14ac:dyDescent="0.2">
      <c r="A61" s="44" t="s">
        <v>36</v>
      </c>
      <c r="B61" s="50"/>
      <c r="C61" s="49">
        <f>SUM(C56:C60)</f>
        <v>10802</v>
      </c>
      <c r="D61" s="49">
        <f>SUM(D56:D60)</f>
        <v>5280</v>
      </c>
      <c r="E61" s="49">
        <f>SUM(E56:E60)</f>
        <v>5522</v>
      </c>
    </row>
    <row r="62" spans="1:5" ht="14.1" customHeight="1" x14ac:dyDescent="0.2">
      <c r="A62" s="37" t="s">
        <v>77</v>
      </c>
      <c r="B62" s="48">
        <f>$B$8-45</f>
        <v>1968</v>
      </c>
      <c r="C62" s="49">
        <v>2647</v>
      </c>
      <c r="D62" s="49">
        <v>1308</v>
      </c>
      <c r="E62" s="49">
        <v>1339</v>
      </c>
    </row>
    <row r="63" spans="1:5" ht="14.1" customHeight="1" x14ac:dyDescent="0.2">
      <c r="A63" s="37" t="s">
        <v>78</v>
      </c>
      <c r="B63" s="48">
        <f>$B$8-46</f>
        <v>1967</v>
      </c>
      <c r="C63" s="49">
        <v>2801</v>
      </c>
      <c r="D63" s="49">
        <v>1399</v>
      </c>
      <c r="E63" s="49">
        <v>1402</v>
      </c>
    </row>
    <row r="64" spans="1:5" ht="14.1" customHeight="1" x14ac:dyDescent="0.2">
      <c r="A64" s="37" t="s">
        <v>79</v>
      </c>
      <c r="B64" s="48">
        <f>$B$8-47</f>
        <v>1966</v>
      </c>
      <c r="C64" s="49">
        <v>2925</v>
      </c>
      <c r="D64" s="49">
        <v>1435</v>
      </c>
      <c r="E64" s="49">
        <v>1490</v>
      </c>
    </row>
    <row r="65" spans="1:5" ht="14.1" customHeight="1" x14ac:dyDescent="0.2">
      <c r="A65" s="37" t="s">
        <v>80</v>
      </c>
      <c r="B65" s="48">
        <f>$B$8-48</f>
        <v>1965</v>
      </c>
      <c r="C65" s="49">
        <v>2944</v>
      </c>
      <c r="D65" s="49">
        <v>1420</v>
      </c>
      <c r="E65" s="49">
        <v>1524</v>
      </c>
    </row>
    <row r="66" spans="1:5" ht="14.1" customHeight="1" x14ac:dyDescent="0.2">
      <c r="A66" s="37" t="s">
        <v>81</v>
      </c>
      <c r="B66" s="48">
        <f>$B$8-49</f>
        <v>1964</v>
      </c>
      <c r="C66" s="49">
        <v>3016</v>
      </c>
      <c r="D66" s="49">
        <v>1471</v>
      </c>
      <c r="E66" s="49">
        <v>1545</v>
      </c>
    </row>
    <row r="67" spans="1:5" ht="14.1" customHeight="1" x14ac:dyDescent="0.2">
      <c r="A67" s="44" t="s">
        <v>36</v>
      </c>
      <c r="B67" s="50"/>
      <c r="C67" s="49">
        <f>SUM(C62:C66)</f>
        <v>14333</v>
      </c>
      <c r="D67" s="49">
        <f>SUM(D62:D66)</f>
        <v>7033</v>
      </c>
      <c r="E67" s="49">
        <f>SUM(E62:E66)</f>
        <v>7300</v>
      </c>
    </row>
    <row r="68" spans="1:5" ht="14.1" customHeight="1" x14ac:dyDescent="0.2">
      <c r="A68" s="37" t="s">
        <v>82</v>
      </c>
      <c r="B68" s="48">
        <f>$B$8-50</f>
        <v>1963</v>
      </c>
      <c r="C68" s="49">
        <v>2896</v>
      </c>
      <c r="D68" s="49">
        <v>1448</v>
      </c>
      <c r="E68" s="49">
        <v>1448</v>
      </c>
    </row>
    <row r="69" spans="1:5" ht="14.1" customHeight="1" x14ac:dyDescent="0.2">
      <c r="A69" s="37" t="s">
        <v>83</v>
      </c>
      <c r="B69" s="48">
        <f>$B$8-51</f>
        <v>1962</v>
      </c>
      <c r="C69" s="49">
        <v>2743</v>
      </c>
      <c r="D69" s="49">
        <v>1340</v>
      </c>
      <c r="E69" s="49">
        <v>1403</v>
      </c>
    </row>
    <row r="70" spans="1:5" ht="14.1" customHeight="1" x14ac:dyDescent="0.2">
      <c r="A70" s="37" t="s">
        <v>84</v>
      </c>
      <c r="B70" s="48">
        <f>$B$8-52</f>
        <v>1961</v>
      </c>
      <c r="C70" s="49">
        <v>2719</v>
      </c>
      <c r="D70" s="49">
        <v>1296</v>
      </c>
      <c r="E70" s="49">
        <v>1423</v>
      </c>
    </row>
    <row r="71" spans="1:5" ht="14.1" customHeight="1" x14ac:dyDescent="0.2">
      <c r="A71" s="37" t="s">
        <v>85</v>
      </c>
      <c r="B71" s="48">
        <f>$B$8-53</f>
        <v>1960</v>
      </c>
      <c r="C71" s="49">
        <v>2527</v>
      </c>
      <c r="D71" s="49">
        <v>1225</v>
      </c>
      <c r="E71" s="49">
        <v>1302</v>
      </c>
    </row>
    <row r="72" spans="1:5" ht="14.1" customHeight="1" x14ac:dyDescent="0.2">
      <c r="A72" s="37" t="s">
        <v>86</v>
      </c>
      <c r="B72" s="48">
        <f>$B$8-54</f>
        <v>1959</v>
      </c>
      <c r="C72" s="49">
        <v>2525</v>
      </c>
      <c r="D72" s="49">
        <v>1232</v>
      </c>
      <c r="E72" s="49">
        <v>1293</v>
      </c>
    </row>
    <row r="73" spans="1:5" ht="14.1" customHeight="1" x14ac:dyDescent="0.2">
      <c r="A73" s="44" t="s">
        <v>36</v>
      </c>
      <c r="B73" s="50"/>
      <c r="C73" s="49">
        <f>SUM(C68:C72)</f>
        <v>13410</v>
      </c>
      <c r="D73" s="49">
        <f>SUM(D68:D72)</f>
        <v>6541</v>
      </c>
      <c r="E73" s="49">
        <f>SUM(E68:E72)</f>
        <v>6869</v>
      </c>
    </row>
    <row r="74" spans="1:5" ht="14.1" customHeight="1" x14ac:dyDescent="0.2">
      <c r="A74" s="37" t="s">
        <v>87</v>
      </c>
      <c r="B74" s="48">
        <f>$B$8-55</f>
        <v>1958</v>
      </c>
      <c r="C74" s="49">
        <v>2436</v>
      </c>
      <c r="D74" s="49">
        <v>1174</v>
      </c>
      <c r="E74" s="49">
        <v>1262</v>
      </c>
    </row>
    <row r="75" spans="1:5" ht="14.1" customHeight="1" x14ac:dyDescent="0.2">
      <c r="A75" s="37" t="s">
        <v>88</v>
      </c>
      <c r="B75" s="48">
        <f>$B$8-56</f>
        <v>1957</v>
      </c>
      <c r="C75" s="49">
        <v>2359</v>
      </c>
      <c r="D75" s="49">
        <v>1134</v>
      </c>
      <c r="E75" s="49">
        <v>1225</v>
      </c>
    </row>
    <row r="76" spans="1:5" ht="13.15" customHeight="1" x14ac:dyDescent="0.2">
      <c r="A76" s="37" t="s">
        <v>89</v>
      </c>
      <c r="B76" s="48">
        <f>$B$8-57</f>
        <v>1956</v>
      </c>
      <c r="C76" s="49">
        <v>2216</v>
      </c>
      <c r="D76" s="49">
        <v>1053</v>
      </c>
      <c r="E76" s="49">
        <v>1163</v>
      </c>
    </row>
    <row r="77" spans="1:5" ht="14.1" customHeight="1" x14ac:dyDescent="0.2">
      <c r="A77" s="36" t="s">
        <v>90</v>
      </c>
      <c r="B77" s="48">
        <f>$B$8-58</f>
        <v>1955</v>
      </c>
      <c r="C77" s="49">
        <v>2197</v>
      </c>
      <c r="D77" s="49">
        <v>1050</v>
      </c>
      <c r="E77" s="49">
        <v>1147</v>
      </c>
    </row>
    <row r="78" spans="1:5" x14ac:dyDescent="0.2">
      <c r="A78" s="37" t="s">
        <v>91</v>
      </c>
      <c r="B78" s="48">
        <f>$B$8-59</f>
        <v>1954</v>
      </c>
      <c r="C78" s="49">
        <v>2143</v>
      </c>
      <c r="D78" s="49">
        <v>1058</v>
      </c>
      <c r="E78" s="49">
        <v>1085</v>
      </c>
    </row>
    <row r="79" spans="1:5" x14ac:dyDescent="0.2">
      <c r="A79" s="44" t="s">
        <v>36</v>
      </c>
      <c r="B79" s="50"/>
      <c r="C79" s="49">
        <f>SUM(C74:C78)</f>
        <v>11351</v>
      </c>
      <c r="D79" s="49">
        <f>SUM(D74:D78)</f>
        <v>5469</v>
      </c>
      <c r="E79" s="49">
        <f>SUM(E74:E78)</f>
        <v>5882</v>
      </c>
    </row>
    <row r="80" spans="1:5" x14ac:dyDescent="0.2">
      <c r="A80" s="37" t="s">
        <v>92</v>
      </c>
      <c r="B80" s="48">
        <f>$B$8-60</f>
        <v>1953</v>
      </c>
      <c r="C80" s="49">
        <v>2065</v>
      </c>
      <c r="D80" s="49">
        <v>998</v>
      </c>
      <c r="E80" s="49">
        <v>1067</v>
      </c>
    </row>
    <row r="81" spans="1:5" x14ac:dyDescent="0.2">
      <c r="A81" s="37" t="s">
        <v>93</v>
      </c>
      <c r="B81" s="48">
        <f>$B$8-61</f>
        <v>1952</v>
      </c>
      <c r="C81" s="49">
        <v>2152</v>
      </c>
      <c r="D81" s="49">
        <v>1065</v>
      </c>
      <c r="E81" s="49">
        <v>1087</v>
      </c>
    </row>
    <row r="82" spans="1:5" x14ac:dyDescent="0.2">
      <c r="A82" s="37" t="s">
        <v>94</v>
      </c>
      <c r="B82" s="48">
        <f>$B$8-62</f>
        <v>1951</v>
      </c>
      <c r="C82" s="49">
        <v>2138</v>
      </c>
      <c r="D82" s="49">
        <v>1042</v>
      </c>
      <c r="E82" s="49">
        <v>1096</v>
      </c>
    </row>
    <row r="83" spans="1:5" x14ac:dyDescent="0.2">
      <c r="A83" s="37" t="s">
        <v>95</v>
      </c>
      <c r="B83" s="48">
        <f>$B$8-63</f>
        <v>1950</v>
      </c>
      <c r="C83" s="49">
        <v>2135</v>
      </c>
      <c r="D83" s="49">
        <v>1042</v>
      </c>
      <c r="E83" s="49">
        <v>1093</v>
      </c>
    </row>
    <row r="84" spans="1:5" x14ac:dyDescent="0.2">
      <c r="A84" s="37" t="s">
        <v>96</v>
      </c>
      <c r="B84" s="48">
        <f>$B$8-64</f>
        <v>1949</v>
      </c>
      <c r="C84" s="49">
        <v>2109</v>
      </c>
      <c r="D84" s="49">
        <v>1002</v>
      </c>
      <c r="E84" s="49">
        <v>1107</v>
      </c>
    </row>
    <row r="85" spans="1:5" x14ac:dyDescent="0.2">
      <c r="A85" s="44" t="s">
        <v>36</v>
      </c>
      <c r="B85" s="50"/>
      <c r="C85" s="49">
        <f>SUM(C80:C84)</f>
        <v>10599</v>
      </c>
      <c r="D85" s="49">
        <f>SUM(D80:D84)</f>
        <v>5149</v>
      </c>
      <c r="E85" s="49">
        <f>SUM(E80:E84)</f>
        <v>5450</v>
      </c>
    </row>
    <row r="86" spans="1:5" x14ac:dyDescent="0.2">
      <c r="A86" s="37" t="s">
        <v>97</v>
      </c>
      <c r="B86" s="48">
        <f>$B$8-65</f>
        <v>1948</v>
      </c>
      <c r="C86" s="49">
        <v>2064</v>
      </c>
      <c r="D86" s="49">
        <v>1022</v>
      </c>
      <c r="E86" s="49">
        <v>1042</v>
      </c>
    </row>
    <row r="87" spans="1:5" x14ac:dyDescent="0.2">
      <c r="A87" s="37" t="s">
        <v>98</v>
      </c>
      <c r="B87" s="48">
        <f>$B$8-66</f>
        <v>1947</v>
      </c>
      <c r="C87" s="49">
        <v>2024</v>
      </c>
      <c r="D87" s="49">
        <v>958</v>
      </c>
      <c r="E87" s="49">
        <v>1066</v>
      </c>
    </row>
    <row r="88" spans="1:5" x14ac:dyDescent="0.2">
      <c r="A88" s="37" t="s">
        <v>99</v>
      </c>
      <c r="B88" s="48">
        <f>$B$8-67</f>
        <v>1946</v>
      </c>
      <c r="C88" s="49">
        <v>1839</v>
      </c>
      <c r="D88" s="49">
        <v>895</v>
      </c>
      <c r="E88" s="49">
        <v>944</v>
      </c>
    </row>
    <row r="89" spans="1:5" x14ac:dyDescent="0.2">
      <c r="A89" s="37" t="s">
        <v>100</v>
      </c>
      <c r="B89" s="48">
        <f>$B$8-68</f>
        <v>1945</v>
      </c>
      <c r="C89" s="49">
        <v>1423</v>
      </c>
      <c r="D89" s="49">
        <v>675</v>
      </c>
      <c r="E89" s="49">
        <v>748</v>
      </c>
    </row>
    <row r="90" spans="1:5" x14ac:dyDescent="0.2">
      <c r="A90" s="37" t="s">
        <v>101</v>
      </c>
      <c r="B90" s="48">
        <f>$B$8-69</f>
        <v>1944</v>
      </c>
      <c r="C90" s="49">
        <v>1937</v>
      </c>
      <c r="D90" s="49">
        <v>922</v>
      </c>
      <c r="E90" s="49">
        <v>1015</v>
      </c>
    </row>
    <row r="91" spans="1:5" x14ac:dyDescent="0.2">
      <c r="A91" s="44" t="s">
        <v>36</v>
      </c>
      <c r="B91" s="50"/>
      <c r="C91" s="49">
        <f>SUM(C86:C90)</f>
        <v>9287</v>
      </c>
      <c r="D91" s="49">
        <f>SUM(D86:D90)</f>
        <v>4472</v>
      </c>
      <c r="E91" s="49">
        <f>SUM(E86:E90)</f>
        <v>4815</v>
      </c>
    </row>
    <row r="92" spans="1:5" x14ac:dyDescent="0.2">
      <c r="A92" s="37" t="s">
        <v>102</v>
      </c>
      <c r="B92" s="48">
        <f>$B$8-70</f>
        <v>1943</v>
      </c>
      <c r="C92" s="49">
        <v>2000</v>
      </c>
      <c r="D92" s="49">
        <v>982</v>
      </c>
      <c r="E92" s="49">
        <v>1018</v>
      </c>
    </row>
    <row r="93" spans="1:5" x14ac:dyDescent="0.2">
      <c r="A93" s="37" t="s">
        <v>103</v>
      </c>
      <c r="B93" s="48">
        <f>$B$8-71</f>
        <v>1942</v>
      </c>
      <c r="C93" s="49">
        <v>1843</v>
      </c>
      <c r="D93" s="49">
        <v>868</v>
      </c>
      <c r="E93" s="49">
        <v>975</v>
      </c>
    </row>
    <row r="94" spans="1:5" x14ac:dyDescent="0.2">
      <c r="A94" s="37" t="s">
        <v>104</v>
      </c>
      <c r="B94" s="48">
        <f>$B$8-72</f>
        <v>1941</v>
      </c>
      <c r="C94" s="49">
        <v>2357</v>
      </c>
      <c r="D94" s="49">
        <v>1155</v>
      </c>
      <c r="E94" s="49">
        <v>1202</v>
      </c>
    </row>
    <row r="95" spans="1:5" x14ac:dyDescent="0.2">
      <c r="A95" s="37" t="s">
        <v>105</v>
      </c>
      <c r="B95" s="48">
        <f>$B$8-73</f>
        <v>1940</v>
      </c>
      <c r="C95" s="49">
        <v>2321</v>
      </c>
      <c r="D95" s="49">
        <v>1103</v>
      </c>
      <c r="E95" s="49">
        <v>1218</v>
      </c>
    </row>
    <row r="96" spans="1:5" x14ac:dyDescent="0.2">
      <c r="A96" s="37" t="s">
        <v>106</v>
      </c>
      <c r="B96" s="48">
        <f>$B$8-74</f>
        <v>1939</v>
      </c>
      <c r="C96" s="49">
        <v>2306</v>
      </c>
      <c r="D96" s="49">
        <v>1139</v>
      </c>
      <c r="E96" s="49">
        <v>1167</v>
      </c>
    </row>
    <row r="97" spans="1:5" x14ac:dyDescent="0.2">
      <c r="A97" s="44" t="s">
        <v>36</v>
      </c>
      <c r="B97" s="50"/>
      <c r="C97" s="49">
        <f>SUM(C92:C96)</f>
        <v>10827</v>
      </c>
      <c r="D97" s="49">
        <f>SUM(D92:D96)</f>
        <v>5247</v>
      </c>
      <c r="E97" s="49">
        <f>SUM(E92:E96)</f>
        <v>5580</v>
      </c>
    </row>
    <row r="98" spans="1:5" x14ac:dyDescent="0.2">
      <c r="A98" s="37" t="s">
        <v>107</v>
      </c>
      <c r="B98" s="48">
        <f>$B$8-75</f>
        <v>1938</v>
      </c>
      <c r="C98" s="49">
        <v>2114</v>
      </c>
      <c r="D98" s="49">
        <v>997</v>
      </c>
      <c r="E98" s="49">
        <v>1117</v>
      </c>
    </row>
    <row r="99" spans="1:5" x14ac:dyDescent="0.2">
      <c r="A99" s="37" t="s">
        <v>108</v>
      </c>
      <c r="B99" s="48">
        <f>$B$8-76</f>
        <v>1937</v>
      </c>
      <c r="C99" s="49">
        <v>1861</v>
      </c>
      <c r="D99" s="49">
        <v>840</v>
      </c>
      <c r="E99" s="49">
        <v>1021</v>
      </c>
    </row>
    <row r="100" spans="1:5" x14ac:dyDescent="0.2">
      <c r="A100" s="37" t="s">
        <v>109</v>
      </c>
      <c r="B100" s="48">
        <f>$B$8-77</f>
        <v>1936</v>
      </c>
      <c r="C100" s="49">
        <v>1646</v>
      </c>
      <c r="D100" s="49">
        <v>756</v>
      </c>
      <c r="E100" s="49">
        <v>890</v>
      </c>
    </row>
    <row r="101" spans="1:5" x14ac:dyDescent="0.2">
      <c r="A101" s="37" t="s">
        <v>110</v>
      </c>
      <c r="B101" s="48">
        <f>$B$8-78</f>
        <v>1935</v>
      </c>
      <c r="C101" s="49">
        <v>1499</v>
      </c>
      <c r="D101" s="49">
        <v>655</v>
      </c>
      <c r="E101" s="49">
        <v>844</v>
      </c>
    </row>
    <row r="102" spans="1:5" x14ac:dyDescent="0.2">
      <c r="A102" s="38" t="s">
        <v>111</v>
      </c>
      <c r="B102" s="48">
        <f>$B$8-79</f>
        <v>1934</v>
      </c>
      <c r="C102" s="49">
        <v>1401</v>
      </c>
      <c r="D102" s="49">
        <v>614</v>
      </c>
      <c r="E102" s="49">
        <v>787</v>
      </c>
    </row>
    <row r="103" spans="1:5" x14ac:dyDescent="0.2">
      <c r="A103" s="45" t="s">
        <v>36</v>
      </c>
      <c r="B103" s="51"/>
      <c r="C103" s="49">
        <f>SUM(C98:C102)</f>
        <v>8521</v>
      </c>
      <c r="D103" s="49">
        <f>SUM(D98:D102)</f>
        <v>3862</v>
      </c>
      <c r="E103" s="49">
        <f>SUM(E98:E102)</f>
        <v>4659</v>
      </c>
    </row>
    <row r="104" spans="1:5" x14ac:dyDescent="0.2">
      <c r="A104" s="38" t="s">
        <v>112</v>
      </c>
      <c r="B104" s="48">
        <f>$B$8-80</f>
        <v>1933</v>
      </c>
      <c r="C104" s="49">
        <v>990</v>
      </c>
      <c r="D104" s="49">
        <v>416</v>
      </c>
      <c r="E104" s="49">
        <v>574</v>
      </c>
    </row>
    <row r="105" spans="1:5" x14ac:dyDescent="0.2">
      <c r="A105" s="38" t="s">
        <v>123</v>
      </c>
      <c r="B105" s="48">
        <f>$B$8-81</f>
        <v>1932</v>
      </c>
      <c r="C105" s="49">
        <v>957</v>
      </c>
      <c r="D105" s="49">
        <v>390</v>
      </c>
      <c r="E105" s="49">
        <v>567</v>
      </c>
    </row>
    <row r="106" spans="1:5" s="24" customFormat="1" x14ac:dyDescent="0.2">
      <c r="A106" s="38" t="s">
        <v>121</v>
      </c>
      <c r="B106" s="48">
        <f>$B$8-82</f>
        <v>1931</v>
      </c>
      <c r="C106" s="49">
        <v>876</v>
      </c>
      <c r="D106" s="49">
        <v>355</v>
      </c>
      <c r="E106" s="49">
        <v>521</v>
      </c>
    </row>
    <row r="107" spans="1:5" x14ac:dyDescent="0.2">
      <c r="A107" s="38" t="s">
        <v>124</v>
      </c>
      <c r="B107" s="48">
        <f>$B$8-83</f>
        <v>1930</v>
      </c>
      <c r="C107" s="49">
        <v>888</v>
      </c>
      <c r="D107" s="49">
        <v>336</v>
      </c>
      <c r="E107" s="49">
        <v>552</v>
      </c>
    </row>
    <row r="108" spans="1:5" x14ac:dyDescent="0.2">
      <c r="A108" s="38" t="s">
        <v>122</v>
      </c>
      <c r="B108" s="48">
        <f>$B$8-84</f>
        <v>1929</v>
      </c>
      <c r="C108" s="49">
        <v>812</v>
      </c>
      <c r="D108" s="49">
        <v>311</v>
      </c>
      <c r="E108" s="49">
        <v>501</v>
      </c>
    </row>
    <row r="109" spans="1:5" x14ac:dyDescent="0.2">
      <c r="A109" s="45" t="s">
        <v>36</v>
      </c>
      <c r="B109" s="51"/>
      <c r="C109" s="49">
        <f>SUM(C104:C108)</f>
        <v>4523</v>
      </c>
      <c r="D109" s="49">
        <f>SUM(D104:D108)</f>
        <v>1808</v>
      </c>
      <c r="E109" s="49">
        <f>SUM(E104:E108)</f>
        <v>2715</v>
      </c>
    </row>
    <row r="110" spans="1:5" x14ac:dyDescent="0.2">
      <c r="A110" s="38" t="s">
        <v>113</v>
      </c>
      <c r="B110" s="48">
        <f>$B$8-85</f>
        <v>1928</v>
      </c>
      <c r="C110" s="49">
        <v>784</v>
      </c>
      <c r="D110" s="49">
        <v>271</v>
      </c>
      <c r="E110" s="49">
        <v>513</v>
      </c>
    </row>
    <row r="111" spans="1:5" x14ac:dyDescent="0.2">
      <c r="A111" s="38" t="s">
        <v>114</v>
      </c>
      <c r="B111" s="48">
        <f>$B$8-86</f>
        <v>1927</v>
      </c>
      <c r="C111" s="49">
        <v>682</v>
      </c>
      <c r="D111" s="49">
        <v>245</v>
      </c>
      <c r="E111" s="49">
        <v>437</v>
      </c>
    </row>
    <row r="112" spans="1:5" x14ac:dyDescent="0.2">
      <c r="A112" s="38" t="s">
        <v>115</v>
      </c>
      <c r="B112" s="48">
        <f>$B$8-87</f>
        <v>1926</v>
      </c>
      <c r="C112" s="49">
        <v>535</v>
      </c>
      <c r="D112" s="49">
        <v>180</v>
      </c>
      <c r="E112" s="49">
        <v>355</v>
      </c>
    </row>
    <row r="113" spans="1:5" x14ac:dyDescent="0.2">
      <c r="A113" s="38" t="s">
        <v>116</v>
      </c>
      <c r="B113" s="48">
        <f>$B$8-88</f>
        <v>1925</v>
      </c>
      <c r="C113" s="49">
        <v>492</v>
      </c>
      <c r="D113" s="49">
        <v>141</v>
      </c>
      <c r="E113" s="49">
        <v>351</v>
      </c>
    </row>
    <row r="114" spans="1:5" x14ac:dyDescent="0.2">
      <c r="A114" s="38" t="s">
        <v>117</v>
      </c>
      <c r="B114" s="48">
        <f>$B$8-89</f>
        <v>1924</v>
      </c>
      <c r="C114" s="49">
        <v>429</v>
      </c>
      <c r="D114" s="49">
        <v>113</v>
      </c>
      <c r="E114" s="49">
        <v>316</v>
      </c>
    </row>
    <row r="115" spans="1:5" x14ac:dyDescent="0.2">
      <c r="A115" s="45" t="s">
        <v>36</v>
      </c>
      <c r="B115" s="52"/>
      <c r="C115" s="49">
        <f>SUM(C110:C114)</f>
        <v>2922</v>
      </c>
      <c r="D115" s="49">
        <f>SUM(D110:D114)</f>
        <v>950</v>
      </c>
      <c r="E115" s="49">
        <f>SUM(E110:E114)</f>
        <v>1972</v>
      </c>
    </row>
    <row r="116" spans="1:5" x14ac:dyDescent="0.2">
      <c r="A116" s="38" t="s">
        <v>118</v>
      </c>
      <c r="B116" s="48">
        <f>$B$8-90</f>
        <v>1923</v>
      </c>
      <c r="C116" s="49">
        <v>1370</v>
      </c>
      <c r="D116" s="49">
        <v>301</v>
      </c>
      <c r="E116" s="49">
        <v>1069</v>
      </c>
    </row>
    <row r="117" spans="1:5" x14ac:dyDescent="0.2">
      <c r="A117" s="39"/>
      <c r="B117" s="42" t="s">
        <v>119</v>
      </c>
      <c r="C117" s="22"/>
      <c r="D117" s="22"/>
      <c r="E117" s="22"/>
    </row>
    <row r="118" spans="1:5" x14ac:dyDescent="0.2">
      <c r="A118" s="40" t="s">
        <v>120</v>
      </c>
      <c r="B118" s="53"/>
      <c r="C118" s="54">
        <v>161923</v>
      </c>
      <c r="D118" s="54">
        <v>78847</v>
      </c>
      <c r="E118" s="54">
        <v>83076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2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13 SH</oddFooter>
  </headerFooter>
  <rowBreaks count="2" manualBreakCount="2">
    <brk id="49" max="16383" man="1"/>
    <brk id="7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5" t="s">
        <v>166</v>
      </c>
      <c r="B1" s="95"/>
      <c r="C1" s="96"/>
      <c r="D1" s="96"/>
      <c r="E1" s="96"/>
    </row>
    <row r="2" spans="1:8" s="10" customFormat="1" ht="14.1" customHeight="1" x14ac:dyDescent="0.2">
      <c r="A2" s="99" t="s">
        <v>168</v>
      </c>
      <c r="B2" s="99"/>
      <c r="C2" s="99"/>
      <c r="D2" s="99"/>
      <c r="E2" s="99"/>
    </row>
    <row r="3" spans="1:8" s="10" customFormat="1" ht="14.1" customHeight="1" x14ac:dyDescent="0.25">
      <c r="A3" s="95" t="s">
        <v>132</v>
      </c>
      <c r="B3" s="95"/>
      <c r="C3" s="95"/>
      <c r="D3" s="95"/>
      <c r="E3" s="95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35" customHeight="1" x14ac:dyDescent="0.2">
      <c r="A5" s="100" t="s">
        <v>165</v>
      </c>
      <c r="B5" s="102" t="s">
        <v>167</v>
      </c>
      <c r="C5" s="97" t="s">
        <v>30</v>
      </c>
      <c r="D5" s="97" t="s">
        <v>22</v>
      </c>
      <c r="E5" s="98" t="s">
        <v>23</v>
      </c>
    </row>
    <row r="6" spans="1:8" ht="28.35" customHeight="1" x14ac:dyDescent="0.2">
      <c r="A6" s="101"/>
      <c r="B6" s="103"/>
      <c r="C6" s="18" t="s">
        <v>162</v>
      </c>
      <c r="D6" s="18" t="s">
        <v>163</v>
      </c>
      <c r="E6" s="19" t="s">
        <v>164</v>
      </c>
    </row>
    <row r="7" spans="1:8" ht="14.1" customHeight="1" x14ac:dyDescent="0.25">
      <c r="A7" s="35"/>
      <c r="B7" s="41"/>
      <c r="C7" s="20"/>
      <c r="D7" s="20"/>
      <c r="E7" s="20"/>
    </row>
    <row r="8" spans="1:8" ht="14.1" customHeight="1" x14ac:dyDescent="0.25">
      <c r="A8" s="36" t="s">
        <v>31</v>
      </c>
      <c r="B8" s="48">
        <v>2013</v>
      </c>
      <c r="C8" s="49">
        <v>1212</v>
      </c>
      <c r="D8" s="49">
        <v>618</v>
      </c>
      <c r="E8" s="49">
        <v>594</v>
      </c>
    </row>
    <row r="9" spans="1:8" ht="14.1" customHeight="1" x14ac:dyDescent="0.25">
      <c r="A9" s="36" t="s">
        <v>32</v>
      </c>
      <c r="B9" s="48">
        <f>$B$8-1</f>
        <v>2012</v>
      </c>
      <c r="C9" s="49">
        <v>1368</v>
      </c>
      <c r="D9" s="49">
        <v>732</v>
      </c>
      <c r="E9" s="49">
        <v>636</v>
      </c>
    </row>
    <row r="10" spans="1:8" ht="14.1" customHeight="1" x14ac:dyDescent="0.25">
      <c r="A10" s="36" t="s">
        <v>33</v>
      </c>
      <c r="B10" s="48">
        <f>$B$8-2</f>
        <v>2011</v>
      </c>
      <c r="C10" s="49">
        <v>1380</v>
      </c>
      <c r="D10" s="49">
        <v>680</v>
      </c>
      <c r="E10" s="49">
        <v>700</v>
      </c>
    </row>
    <row r="11" spans="1:8" ht="14.1" customHeight="1" x14ac:dyDescent="0.25">
      <c r="A11" s="36" t="s">
        <v>34</v>
      </c>
      <c r="B11" s="48">
        <f>$B$8-3</f>
        <v>2010</v>
      </c>
      <c r="C11" s="49">
        <v>1433</v>
      </c>
      <c r="D11" s="49">
        <v>740</v>
      </c>
      <c r="E11" s="49">
        <v>693</v>
      </c>
      <c r="H11" s="23"/>
    </row>
    <row r="12" spans="1:8" ht="14.1" customHeight="1" x14ac:dyDescent="0.25">
      <c r="A12" s="36" t="s">
        <v>35</v>
      </c>
      <c r="B12" s="48">
        <f>$B$8-4</f>
        <v>2009</v>
      </c>
      <c r="C12" s="49">
        <v>1445</v>
      </c>
      <c r="D12" s="49">
        <v>701</v>
      </c>
      <c r="E12" s="49">
        <v>744</v>
      </c>
    </row>
    <row r="13" spans="1:8" ht="14.1" customHeight="1" x14ac:dyDescent="0.25">
      <c r="A13" s="43" t="s">
        <v>36</v>
      </c>
      <c r="B13" s="48"/>
      <c r="C13" s="49">
        <f>SUM(C8:C12)</f>
        <v>6838</v>
      </c>
      <c r="D13" s="49">
        <f>SUM(D8:D12)</f>
        <v>3471</v>
      </c>
      <c r="E13" s="49">
        <f>SUM(E8:E12)</f>
        <v>3367</v>
      </c>
    </row>
    <row r="14" spans="1:8" ht="14.1" customHeight="1" x14ac:dyDescent="0.25">
      <c r="A14" s="37" t="s">
        <v>37</v>
      </c>
      <c r="B14" s="48">
        <f>$B$8-5</f>
        <v>2008</v>
      </c>
      <c r="C14" s="49">
        <v>1452</v>
      </c>
      <c r="D14" s="49">
        <v>740</v>
      </c>
      <c r="E14" s="49">
        <v>712</v>
      </c>
    </row>
    <row r="15" spans="1:8" ht="14.1" customHeight="1" x14ac:dyDescent="0.25">
      <c r="A15" s="37" t="s">
        <v>38</v>
      </c>
      <c r="B15" s="48">
        <f>$B$8-6</f>
        <v>2007</v>
      </c>
      <c r="C15" s="49">
        <v>1465</v>
      </c>
      <c r="D15" s="49">
        <v>765</v>
      </c>
      <c r="E15" s="49">
        <v>700</v>
      </c>
    </row>
    <row r="16" spans="1:8" ht="14.1" customHeight="1" x14ac:dyDescent="0.25">
      <c r="A16" s="37" t="s">
        <v>39</v>
      </c>
      <c r="B16" s="48">
        <f>$B$8-7</f>
        <v>2006</v>
      </c>
      <c r="C16" s="49">
        <v>1470</v>
      </c>
      <c r="D16" s="49">
        <v>739</v>
      </c>
      <c r="E16" s="49">
        <v>731</v>
      </c>
    </row>
    <row r="17" spans="1:5" ht="14.1" customHeight="1" x14ac:dyDescent="0.25">
      <c r="A17" s="37" t="s">
        <v>40</v>
      </c>
      <c r="B17" s="48">
        <f>$B$8-8</f>
        <v>2005</v>
      </c>
      <c r="C17" s="49">
        <v>1560</v>
      </c>
      <c r="D17" s="49">
        <v>814</v>
      </c>
      <c r="E17" s="49">
        <v>746</v>
      </c>
    </row>
    <row r="18" spans="1:5" ht="14.1" customHeight="1" x14ac:dyDescent="0.25">
      <c r="A18" s="37" t="s">
        <v>41</v>
      </c>
      <c r="B18" s="48">
        <f>$B$8-9</f>
        <v>2004</v>
      </c>
      <c r="C18" s="49">
        <v>1647</v>
      </c>
      <c r="D18" s="49">
        <v>863</v>
      </c>
      <c r="E18" s="49">
        <v>784</v>
      </c>
    </row>
    <row r="19" spans="1:5" ht="14.1" customHeight="1" x14ac:dyDescent="0.25">
      <c r="A19" s="44" t="s">
        <v>36</v>
      </c>
      <c r="B19" s="50"/>
      <c r="C19" s="49">
        <f>SUM(C14:C18)</f>
        <v>7594</v>
      </c>
      <c r="D19" s="49">
        <f>SUM(D14:D18)</f>
        <v>3921</v>
      </c>
      <c r="E19" s="49">
        <f>SUM(E14:E18)</f>
        <v>3673</v>
      </c>
    </row>
    <row r="20" spans="1:5" ht="14.1" customHeight="1" x14ac:dyDescent="0.25">
      <c r="A20" s="37" t="s">
        <v>42</v>
      </c>
      <c r="B20" s="48">
        <f>$B$8-10</f>
        <v>2003</v>
      </c>
      <c r="C20" s="49">
        <v>1728</v>
      </c>
      <c r="D20" s="49">
        <v>872</v>
      </c>
      <c r="E20" s="49">
        <v>856</v>
      </c>
    </row>
    <row r="21" spans="1:5" ht="14.1" customHeight="1" x14ac:dyDescent="0.25">
      <c r="A21" s="37" t="s">
        <v>43</v>
      </c>
      <c r="B21" s="48">
        <f>$B$8-11</f>
        <v>2002</v>
      </c>
      <c r="C21" s="49">
        <v>1803</v>
      </c>
      <c r="D21" s="49">
        <v>886</v>
      </c>
      <c r="E21" s="49">
        <v>917</v>
      </c>
    </row>
    <row r="22" spans="1:5" ht="14.1" customHeight="1" x14ac:dyDescent="0.25">
      <c r="A22" s="37" t="s">
        <v>44</v>
      </c>
      <c r="B22" s="48">
        <f>$B$8-12</f>
        <v>2001</v>
      </c>
      <c r="C22" s="49">
        <v>1809</v>
      </c>
      <c r="D22" s="49">
        <v>922</v>
      </c>
      <c r="E22" s="49">
        <v>887</v>
      </c>
    </row>
    <row r="23" spans="1:5" ht="14.1" customHeight="1" x14ac:dyDescent="0.25">
      <c r="A23" s="37" t="s">
        <v>45</v>
      </c>
      <c r="B23" s="48">
        <f>$B$8-13</f>
        <v>2000</v>
      </c>
      <c r="C23" s="49">
        <v>1933</v>
      </c>
      <c r="D23" s="49">
        <v>965</v>
      </c>
      <c r="E23" s="49">
        <v>968</v>
      </c>
    </row>
    <row r="24" spans="1:5" ht="14.1" customHeight="1" x14ac:dyDescent="0.25">
      <c r="A24" s="37" t="s">
        <v>46</v>
      </c>
      <c r="B24" s="48">
        <f>$B$8-14</f>
        <v>1999</v>
      </c>
      <c r="C24" s="49">
        <v>1945</v>
      </c>
      <c r="D24" s="49">
        <v>1031</v>
      </c>
      <c r="E24" s="49">
        <v>914</v>
      </c>
    </row>
    <row r="25" spans="1:5" ht="14.1" customHeight="1" x14ac:dyDescent="0.25">
      <c r="A25" s="44" t="s">
        <v>36</v>
      </c>
      <c r="B25" s="50"/>
      <c r="C25" s="49">
        <f>SUM(C20:C24)</f>
        <v>9218</v>
      </c>
      <c r="D25" s="49">
        <f>SUM(D20:D24)</f>
        <v>4676</v>
      </c>
      <c r="E25" s="49">
        <f>SUM(E20:E24)</f>
        <v>4542</v>
      </c>
    </row>
    <row r="26" spans="1:5" ht="14.1" customHeight="1" x14ac:dyDescent="0.25">
      <c r="A26" s="37" t="s">
        <v>47</v>
      </c>
      <c r="B26" s="48">
        <f>$B$8-15</f>
        <v>1998</v>
      </c>
      <c r="C26" s="49">
        <v>1950</v>
      </c>
      <c r="D26" s="49">
        <v>955</v>
      </c>
      <c r="E26" s="49">
        <v>995</v>
      </c>
    </row>
    <row r="27" spans="1:5" ht="14.1" customHeight="1" x14ac:dyDescent="0.25">
      <c r="A27" s="37" t="s">
        <v>48</v>
      </c>
      <c r="B27" s="48">
        <f>$B$8-16</f>
        <v>1997</v>
      </c>
      <c r="C27" s="49">
        <v>2122</v>
      </c>
      <c r="D27" s="49">
        <v>1109</v>
      </c>
      <c r="E27" s="49">
        <v>1013</v>
      </c>
    </row>
    <row r="28" spans="1:5" ht="14.1" customHeight="1" x14ac:dyDescent="0.25">
      <c r="A28" s="37" t="s">
        <v>49</v>
      </c>
      <c r="B28" s="48">
        <f>$B$8-17</f>
        <v>1996</v>
      </c>
      <c r="C28" s="49">
        <v>2138</v>
      </c>
      <c r="D28" s="49">
        <v>1110</v>
      </c>
      <c r="E28" s="49">
        <v>1028</v>
      </c>
    </row>
    <row r="29" spans="1:5" ht="14.1" customHeight="1" x14ac:dyDescent="0.25">
      <c r="A29" s="37" t="s">
        <v>50</v>
      </c>
      <c r="B29" s="48">
        <f>$B$8-18</f>
        <v>1995</v>
      </c>
      <c r="C29" s="49">
        <v>2059</v>
      </c>
      <c r="D29" s="49">
        <v>1043</v>
      </c>
      <c r="E29" s="49">
        <v>1016</v>
      </c>
    </row>
    <row r="30" spans="1:5" ht="14.1" customHeight="1" x14ac:dyDescent="0.25">
      <c r="A30" s="36" t="s">
        <v>51</v>
      </c>
      <c r="B30" s="48">
        <f>$B$8-19</f>
        <v>1994</v>
      </c>
      <c r="C30" s="49">
        <v>1984</v>
      </c>
      <c r="D30" s="49">
        <v>1037</v>
      </c>
      <c r="E30" s="49">
        <v>947</v>
      </c>
    </row>
    <row r="31" spans="1:5" ht="14.1" customHeight="1" x14ac:dyDescent="0.25">
      <c r="A31" s="44" t="s">
        <v>36</v>
      </c>
      <c r="B31" s="50"/>
      <c r="C31" s="49">
        <f>SUM(C26:C30)</f>
        <v>10253</v>
      </c>
      <c r="D31" s="49">
        <f>SUM(D26:D30)</f>
        <v>5254</v>
      </c>
      <c r="E31" s="49">
        <f>SUM(E26:E30)</f>
        <v>4999</v>
      </c>
    </row>
    <row r="32" spans="1:5" ht="14.1" customHeight="1" x14ac:dyDescent="0.25">
      <c r="A32" s="37" t="s">
        <v>52</v>
      </c>
      <c r="B32" s="48">
        <f>$B$8-20</f>
        <v>1993</v>
      </c>
      <c r="C32" s="49">
        <v>1861</v>
      </c>
      <c r="D32" s="49">
        <v>1009</v>
      </c>
      <c r="E32" s="49">
        <v>852</v>
      </c>
    </row>
    <row r="33" spans="1:5" ht="14.1" customHeight="1" x14ac:dyDescent="0.25">
      <c r="A33" s="37" t="s">
        <v>53</v>
      </c>
      <c r="B33" s="48">
        <f>$B$8-21</f>
        <v>1992</v>
      </c>
      <c r="C33" s="49">
        <v>1720</v>
      </c>
      <c r="D33" s="49">
        <v>924</v>
      </c>
      <c r="E33" s="49">
        <v>796</v>
      </c>
    </row>
    <row r="34" spans="1:5" ht="14.1" customHeight="1" x14ac:dyDescent="0.25">
      <c r="A34" s="37" t="s">
        <v>54</v>
      </c>
      <c r="B34" s="48">
        <f>$B$8-22</f>
        <v>1991</v>
      </c>
      <c r="C34" s="49">
        <v>1815</v>
      </c>
      <c r="D34" s="49">
        <v>984</v>
      </c>
      <c r="E34" s="49">
        <v>831</v>
      </c>
    </row>
    <row r="35" spans="1:5" ht="14.1" customHeight="1" x14ac:dyDescent="0.25">
      <c r="A35" s="37" t="s">
        <v>55</v>
      </c>
      <c r="B35" s="48">
        <f>$B$8-23</f>
        <v>1990</v>
      </c>
      <c r="C35" s="49">
        <v>1820</v>
      </c>
      <c r="D35" s="49">
        <v>999</v>
      </c>
      <c r="E35" s="49">
        <v>821</v>
      </c>
    </row>
    <row r="36" spans="1:5" ht="14.1" customHeight="1" x14ac:dyDescent="0.25">
      <c r="A36" s="37" t="s">
        <v>56</v>
      </c>
      <c r="B36" s="48">
        <f>$B$8-24</f>
        <v>1989</v>
      </c>
      <c r="C36" s="49">
        <v>1728</v>
      </c>
      <c r="D36" s="49">
        <v>877</v>
      </c>
      <c r="E36" s="49">
        <v>851</v>
      </c>
    </row>
    <row r="37" spans="1:5" ht="14.1" customHeight="1" x14ac:dyDescent="0.25">
      <c r="A37" s="44" t="s">
        <v>36</v>
      </c>
      <c r="B37" s="50"/>
      <c r="C37" s="49">
        <f>SUM(C32:C36)</f>
        <v>8944</v>
      </c>
      <c r="D37" s="49">
        <f>SUM(D32:D36)</f>
        <v>4793</v>
      </c>
      <c r="E37" s="49">
        <f>SUM(E32:E36)</f>
        <v>4151</v>
      </c>
    </row>
    <row r="38" spans="1:5" ht="14.1" customHeight="1" x14ac:dyDescent="0.25">
      <c r="A38" s="37" t="s">
        <v>57</v>
      </c>
      <c r="B38" s="48">
        <f>$B$8-25</f>
        <v>1988</v>
      </c>
      <c r="C38" s="49">
        <v>1682</v>
      </c>
      <c r="D38" s="49">
        <v>868</v>
      </c>
      <c r="E38" s="49">
        <v>814</v>
      </c>
    </row>
    <row r="39" spans="1:5" ht="14.1" customHeight="1" x14ac:dyDescent="0.25">
      <c r="A39" s="37" t="s">
        <v>58</v>
      </c>
      <c r="B39" s="48">
        <f>$B$8-26</f>
        <v>1987</v>
      </c>
      <c r="C39" s="49">
        <v>1614</v>
      </c>
      <c r="D39" s="49">
        <v>834</v>
      </c>
      <c r="E39" s="49">
        <v>780</v>
      </c>
    </row>
    <row r="40" spans="1:5" ht="14.1" customHeight="1" x14ac:dyDescent="0.25">
      <c r="A40" s="37" t="s">
        <v>59</v>
      </c>
      <c r="B40" s="48">
        <f>$B$8-27</f>
        <v>1986</v>
      </c>
      <c r="C40" s="49">
        <v>1578</v>
      </c>
      <c r="D40" s="49">
        <v>813</v>
      </c>
      <c r="E40" s="49">
        <v>765</v>
      </c>
    </row>
    <row r="41" spans="1:5" ht="14.1" customHeight="1" x14ac:dyDescent="0.2">
      <c r="A41" s="37" t="s">
        <v>60</v>
      </c>
      <c r="B41" s="48">
        <f>$B$8-28</f>
        <v>1985</v>
      </c>
      <c r="C41" s="49">
        <v>1565</v>
      </c>
      <c r="D41" s="49">
        <v>794</v>
      </c>
      <c r="E41" s="49">
        <v>771</v>
      </c>
    </row>
    <row r="42" spans="1:5" ht="14.1" customHeight="1" x14ac:dyDescent="0.2">
      <c r="A42" s="37" t="s">
        <v>61</v>
      </c>
      <c r="B42" s="48">
        <f>$B$8-29</f>
        <v>1984</v>
      </c>
      <c r="C42" s="49">
        <v>1609</v>
      </c>
      <c r="D42" s="49">
        <v>830</v>
      </c>
      <c r="E42" s="49">
        <v>779</v>
      </c>
    </row>
    <row r="43" spans="1:5" ht="14.1" customHeight="1" x14ac:dyDescent="0.2">
      <c r="A43" s="44" t="s">
        <v>36</v>
      </c>
      <c r="B43" s="50"/>
      <c r="C43" s="49">
        <f>SUM(C38:C42)</f>
        <v>8048</v>
      </c>
      <c r="D43" s="49">
        <f>SUM(D38:D42)</f>
        <v>4139</v>
      </c>
      <c r="E43" s="49">
        <f>SUM(E38:E42)</f>
        <v>3909</v>
      </c>
    </row>
    <row r="44" spans="1:5" ht="14.1" customHeight="1" x14ac:dyDescent="0.2">
      <c r="A44" s="37" t="s">
        <v>62</v>
      </c>
      <c r="B44" s="48">
        <f>$B$8-30</f>
        <v>1983</v>
      </c>
      <c r="C44" s="49">
        <v>1708</v>
      </c>
      <c r="D44" s="49">
        <v>846</v>
      </c>
      <c r="E44" s="49">
        <v>862</v>
      </c>
    </row>
    <row r="45" spans="1:5" ht="14.1" customHeight="1" x14ac:dyDescent="0.2">
      <c r="A45" s="37" t="s">
        <v>63</v>
      </c>
      <c r="B45" s="48">
        <f>$B$8-31</f>
        <v>1982</v>
      </c>
      <c r="C45" s="49">
        <v>1810</v>
      </c>
      <c r="D45" s="49">
        <v>858</v>
      </c>
      <c r="E45" s="49">
        <v>952</v>
      </c>
    </row>
    <row r="46" spans="1:5" ht="14.1" customHeight="1" x14ac:dyDescent="0.2">
      <c r="A46" s="37" t="s">
        <v>64</v>
      </c>
      <c r="B46" s="48">
        <f>$B$8-32</f>
        <v>1981</v>
      </c>
      <c r="C46" s="49">
        <v>1839</v>
      </c>
      <c r="D46" s="49">
        <v>854</v>
      </c>
      <c r="E46" s="49">
        <v>985</v>
      </c>
    </row>
    <row r="47" spans="1:5" ht="14.1" customHeight="1" x14ac:dyDescent="0.2">
      <c r="A47" s="37" t="s">
        <v>65</v>
      </c>
      <c r="B47" s="48">
        <f>$B$8-33</f>
        <v>1980</v>
      </c>
      <c r="C47" s="49">
        <v>1977</v>
      </c>
      <c r="D47" s="49">
        <v>926</v>
      </c>
      <c r="E47" s="49">
        <v>1051</v>
      </c>
    </row>
    <row r="48" spans="1:5" ht="14.1" customHeight="1" x14ac:dyDescent="0.2">
      <c r="A48" s="37" t="s">
        <v>66</v>
      </c>
      <c r="B48" s="48">
        <f>$B$8-34</f>
        <v>1979</v>
      </c>
      <c r="C48" s="49">
        <v>1837</v>
      </c>
      <c r="D48" s="49">
        <v>885</v>
      </c>
      <c r="E48" s="49">
        <v>952</v>
      </c>
    </row>
    <row r="49" spans="1:5" ht="14.1" customHeight="1" x14ac:dyDescent="0.2">
      <c r="A49" s="44" t="s">
        <v>36</v>
      </c>
      <c r="B49" s="50"/>
      <c r="C49" s="49">
        <f>SUM(C44:C48)</f>
        <v>9171</v>
      </c>
      <c r="D49" s="49">
        <f>SUM(D44:D48)</f>
        <v>4369</v>
      </c>
      <c r="E49" s="49">
        <f>SUM(E44:E48)</f>
        <v>4802</v>
      </c>
    </row>
    <row r="50" spans="1:5" ht="14.1" customHeight="1" x14ac:dyDescent="0.2">
      <c r="A50" s="37" t="s">
        <v>67</v>
      </c>
      <c r="B50" s="48">
        <f>$B$8-35</f>
        <v>1978</v>
      </c>
      <c r="C50" s="49">
        <v>1857</v>
      </c>
      <c r="D50" s="49">
        <v>866</v>
      </c>
      <c r="E50" s="49">
        <v>991</v>
      </c>
    </row>
    <row r="51" spans="1:5" ht="14.1" customHeight="1" x14ac:dyDescent="0.2">
      <c r="A51" s="37" t="s">
        <v>68</v>
      </c>
      <c r="B51" s="48">
        <f>$B$8-36</f>
        <v>1977</v>
      </c>
      <c r="C51" s="49">
        <v>1960</v>
      </c>
      <c r="D51" s="49">
        <v>947</v>
      </c>
      <c r="E51" s="49">
        <v>1013</v>
      </c>
    </row>
    <row r="52" spans="1:5" ht="14.1" customHeight="1" x14ac:dyDescent="0.2">
      <c r="A52" s="37" t="s">
        <v>69</v>
      </c>
      <c r="B52" s="48">
        <f>$B$8-37</f>
        <v>1976</v>
      </c>
      <c r="C52" s="49">
        <v>1924</v>
      </c>
      <c r="D52" s="49">
        <v>931</v>
      </c>
      <c r="E52" s="49">
        <v>993</v>
      </c>
    </row>
    <row r="53" spans="1:5" ht="14.1" customHeight="1" x14ac:dyDescent="0.2">
      <c r="A53" s="37" t="s">
        <v>70</v>
      </c>
      <c r="B53" s="48">
        <f>$B$8-38</f>
        <v>1975</v>
      </c>
      <c r="C53" s="49">
        <v>1947</v>
      </c>
      <c r="D53" s="49">
        <v>926</v>
      </c>
      <c r="E53" s="49">
        <v>1021</v>
      </c>
    </row>
    <row r="54" spans="1:5" ht="14.1" customHeight="1" x14ac:dyDescent="0.2">
      <c r="A54" s="36" t="s">
        <v>71</v>
      </c>
      <c r="B54" s="48">
        <f>$B$8-39</f>
        <v>1974</v>
      </c>
      <c r="C54" s="49">
        <v>2057</v>
      </c>
      <c r="D54" s="49">
        <v>993</v>
      </c>
      <c r="E54" s="49">
        <v>1064</v>
      </c>
    </row>
    <row r="55" spans="1:5" ht="14.1" customHeight="1" x14ac:dyDescent="0.2">
      <c r="A55" s="43" t="s">
        <v>36</v>
      </c>
      <c r="B55" s="50"/>
      <c r="C55" s="49">
        <f>SUM(C50:C54)</f>
        <v>9745</v>
      </c>
      <c r="D55" s="49">
        <f>SUM(D50:D54)</f>
        <v>4663</v>
      </c>
      <c r="E55" s="49">
        <f>SUM(E50:E54)</f>
        <v>5082</v>
      </c>
    </row>
    <row r="56" spans="1:5" ht="14.1" customHeight="1" x14ac:dyDescent="0.2">
      <c r="A56" s="36" t="s">
        <v>72</v>
      </c>
      <c r="B56" s="48">
        <f>$B$8-40</f>
        <v>1973</v>
      </c>
      <c r="C56" s="49">
        <v>2166</v>
      </c>
      <c r="D56" s="49">
        <v>1045</v>
      </c>
      <c r="E56" s="49">
        <v>1121</v>
      </c>
    </row>
    <row r="57" spans="1:5" ht="14.1" customHeight="1" x14ac:dyDescent="0.2">
      <c r="A57" s="36" t="s">
        <v>73</v>
      </c>
      <c r="B57" s="48">
        <f>$B$8-41</f>
        <v>1972</v>
      </c>
      <c r="C57" s="49">
        <v>2320</v>
      </c>
      <c r="D57" s="49">
        <v>1136</v>
      </c>
      <c r="E57" s="49">
        <v>1184</v>
      </c>
    </row>
    <row r="58" spans="1:5" ht="14.1" customHeight="1" x14ac:dyDescent="0.2">
      <c r="A58" s="36" t="s">
        <v>74</v>
      </c>
      <c r="B58" s="48">
        <f>$B$8-42</f>
        <v>1971</v>
      </c>
      <c r="C58" s="49">
        <v>2713</v>
      </c>
      <c r="D58" s="49">
        <v>1285</v>
      </c>
      <c r="E58" s="49">
        <v>1428</v>
      </c>
    </row>
    <row r="59" spans="1:5" ht="14.1" customHeight="1" x14ac:dyDescent="0.2">
      <c r="A59" s="36" t="s">
        <v>75</v>
      </c>
      <c r="B59" s="48">
        <f>$B$8-43</f>
        <v>1970</v>
      </c>
      <c r="C59" s="49">
        <v>2797</v>
      </c>
      <c r="D59" s="49">
        <v>1364</v>
      </c>
      <c r="E59" s="49">
        <v>1433</v>
      </c>
    </row>
    <row r="60" spans="1:5" ht="14.1" customHeight="1" x14ac:dyDescent="0.2">
      <c r="A60" s="36" t="s">
        <v>76</v>
      </c>
      <c r="B60" s="48">
        <f>$B$8-44</f>
        <v>1969</v>
      </c>
      <c r="C60" s="49">
        <v>3224</v>
      </c>
      <c r="D60" s="49">
        <v>1561</v>
      </c>
      <c r="E60" s="49">
        <v>1663</v>
      </c>
    </row>
    <row r="61" spans="1:5" ht="14.1" customHeight="1" x14ac:dyDescent="0.2">
      <c r="A61" s="44" t="s">
        <v>36</v>
      </c>
      <c r="B61" s="50"/>
      <c r="C61" s="49">
        <f>SUM(C56:C60)</f>
        <v>13220</v>
      </c>
      <c r="D61" s="49">
        <f>SUM(D56:D60)</f>
        <v>6391</v>
      </c>
      <c r="E61" s="49">
        <f>SUM(E56:E60)</f>
        <v>6829</v>
      </c>
    </row>
    <row r="62" spans="1:5" ht="14.1" customHeight="1" x14ac:dyDescent="0.2">
      <c r="A62" s="37" t="s">
        <v>77</v>
      </c>
      <c r="B62" s="48">
        <f>$B$8-45</f>
        <v>1968</v>
      </c>
      <c r="C62" s="49">
        <v>3418</v>
      </c>
      <c r="D62" s="49">
        <v>1668</v>
      </c>
      <c r="E62" s="49">
        <v>1750</v>
      </c>
    </row>
    <row r="63" spans="1:5" ht="14.1" customHeight="1" x14ac:dyDescent="0.2">
      <c r="A63" s="37" t="s">
        <v>78</v>
      </c>
      <c r="B63" s="48">
        <f>$B$8-46</f>
        <v>1967</v>
      </c>
      <c r="C63" s="49">
        <v>3502</v>
      </c>
      <c r="D63" s="49">
        <v>1750</v>
      </c>
      <c r="E63" s="49">
        <v>1752</v>
      </c>
    </row>
    <row r="64" spans="1:5" ht="14.1" customHeight="1" x14ac:dyDescent="0.2">
      <c r="A64" s="37" t="s">
        <v>79</v>
      </c>
      <c r="B64" s="48">
        <f>$B$8-47</f>
        <v>1966</v>
      </c>
      <c r="C64" s="49">
        <v>3485</v>
      </c>
      <c r="D64" s="49">
        <v>1695</v>
      </c>
      <c r="E64" s="49">
        <v>1790</v>
      </c>
    </row>
    <row r="65" spans="1:5" ht="14.1" customHeight="1" x14ac:dyDescent="0.2">
      <c r="A65" s="37" t="s">
        <v>80</v>
      </c>
      <c r="B65" s="48">
        <f>$B$8-48</f>
        <v>1965</v>
      </c>
      <c r="C65" s="49">
        <v>3463</v>
      </c>
      <c r="D65" s="49">
        <v>1684</v>
      </c>
      <c r="E65" s="49">
        <v>1779</v>
      </c>
    </row>
    <row r="66" spans="1:5" ht="14.1" customHeight="1" x14ac:dyDescent="0.2">
      <c r="A66" s="37" t="s">
        <v>81</v>
      </c>
      <c r="B66" s="48">
        <f>$B$8-49</f>
        <v>1964</v>
      </c>
      <c r="C66" s="49">
        <v>3586</v>
      </c>
      <c r="D66" s="49">
        <v>1776</v>
      </c>
      <c r="E66" s="49">
        <v>1810</v>
      </c>
    </row>
    <row r="67" spans="1:5" ht="14.1" customHeight="1" x14ac:dyDescent="0.2">
      <c r="A67" s="44" t="s">
        <v>36</v>
      </c>
      <c r="B67" s="50"/>
      <c r="C67" s="49">
        <f>SUM(C62:C66)</f>
        <v>17454</v>
      </c>
      <c r="D67" s="49">
        <f>SUM(D62:D66)</f>
        <v>8573</v>
      </c>
      <c r="E67" s="49">
        <f>SUM(E62:E66)</f>
        <v>8881</v>
      </c>
    </row>
    <row r="68" spans="1:5" ht="14.1" customHeight="1" x14ac:dyDescent="0.2">
      <c r="A68" s="37" t="s">
        <v>82</v>
      </c>
      <c r="B68" s="48">
        <f>$B$8-50</f>
        <v>1963</v>
      </c>
      <c r="C68" s="49">
        <v>3574</v>
      </c>
      <c r="D68" s="49">
        <v>1714</v>
      </c>
      <c r="E68" s="49">
        <v>1860</v>
      </c>
    </row>
    <row r="69" spans="1:5" ht="14.1" customHeight="1" x14ac:dyDescent="0.2">
      <c r="A69" s="37" t="s">
        <v>83</v>
      </c>
      <c r="B69" s="48">
        <f>$B$8-51</f>
        <v>1962</v>
      </c>
      <c r="C69" s="49">
        <v>3419</v>
      </c>
      <c r="D69" s="49">
        <v>1666</v>
      </c>
      <c r="E69" s="49">
        <v>1753</v>
      </c>
    </row>
    <row r="70" spans="1:5" ht="14.1" customHeight="1" x14ac:dyDescent="0.2">
      <c r="A70" s="37" t="s">
        <v>84</v>
      </c>
      <c r="B70" s="48">
        <f>$B$8-52</f>
        <v>1961</v>
      </c>
      <c r="C70" s="49">
        <v>3441</v>
      </c>
      <c r="D70" s="49">
        <v>1695</v>
      </c>
      <c r="E70" s="49">
        <v>1746</v>
      </c>
    </row>
    <row r="71" spans="1:5" ht="14.1" customHeight="1" x14ac:dyDescent="0.2">
      <c r="A71" s="37" t="s">
        <v>85</v>
      </c>
      <c r="B71" s="48">
        <f>$B$8-53</f>
        <v>1960</v>
      </c>
      <c r="C71" s="49">
        <v>3220</v>
      </c>
      <c r="D71" s="49">
        <v>1539</v>
      </c>
      <c r="E71" s="49">
        <v>1681</v>
      </c>
    </row>
    <row r="72" spans="1:5" ht="14.1" customHeight="1" x14ac:dyDescent="0.2">
      <c r="A72" s="37" t="s">
        <v>86</v>
      </c>
      <c r="B72" s="48">
        <f>$B$8-54</f>
        <v>1959</v>
      </c>
      <c r="C72" s="49">
        <v>3170</v>
      </c>
      <c r="D72" s="49">
        <v>1537</v>
      </c>
      <c r="E72" s="49">
        <v>1633</v>
      </c>
    </row>
    <row r="73" spans="1:5" ht="14.1" customHeight="1" x14ac:dyDescent="0.2">
      <c r="A73" s="44" t="s">
        <v>36</v>
      </c>
      <c r="B73" s="50"/>
      <c r="C73" s="49">
        <f>SUM(C68:C72)</f>
        <v>16824</v>
      </c>
      <c r="D73" s="49">
        <f>SUM(D68:D72)</f>
        <v>8151</v>
      </c>
      <c r="E73" s="49">
        <f>SUM(E68:E72)</f>
        <v>8673</v>
      </c>
    </row>
    <row r="74" spans="1:5" ht="14.1" customHeight="1" x14ac:dyDescent="0.2">
      <c r="A74" s="37" t="s">
        <v>87</v>
      </c>
      <c r="B74" s="48">
        <f>$B$8-55</f>
        <v>1958</v>
      </c>
      <c r="C74" s="49">
        <v>3043</v>
      </c>
      <c r="D74" s="49">
        <v>1512</v>
      </c>
      <c r="E74" s="49">
        <v>1531</v>
      </c>
    </row>
    <row r="75" spans="1:5" ht="14.1" customHeight="1" x14ac:dyDescent="0.2">
      <c r="A75" s="37" t="s">
        <v>88</v>
      </c>
      <c r="B75" s="48">
        <f>$B$8-56</f>
        <v>1957</v>
      </c>
      <c r="C75" s="49">
        <v>3027</v>
      </c>
      <c r="D75" s="49">
        <v>1421</v>
      </c>
      <c r="E75" s="49">
        <v>1606</v>
      </c>
    </row>
    <row r="76" spans="1:5" ht="13.15" customHeight="1" x14ac:dyDescent="0.2">
      <c r="A76" s="37" t="s">
        <v>89</v>
      </c>
      <c r="B76" s="48">
        <f>$B$8-57</f>
        <v>1956</v>
      </c>
      <c r="C76" s="49">
        <v>2836</v>
      </c>
      <c r="D76" s="49">
        <v>1355</v>
      </c>
      <c r="E76" s="49">
        <v>1481</v>
      </c>
    </row>
    <row r="77" spans="1:5" ht="14.1" customHeight="1" x14ac:dyDescent="0.2">
      <c r="A77" s="36" t="s">
        <v>90</v>
      </c>
      <c r="B77" s="48">
        <f>$B$8-58</f>
        <v>1955</v>
      </c>
      <c r="C77" s="49">
        <v>2789</v>
      </c>
      <c r="D77" s="49">
        <v>1352</v>
      </c>
      <c r="E77" s="49">
        <v>1437</v>
      </c>
    </row>
    <row r="78" spans="1:5" x14ac:dyDescent="0.2">
      <c r="A78" s="37" t="s">
        <v>91</v>
      </c>
      <c r="B78" s="48">
        <f>$B$8-59</f>
        <v>1954</v>
      </c>
      <c r="C78" s="49">
        <v>2833</v>
      </c>
      <c r="D78" s="49">
        <v>1313</v>
      </c>
      <c r="E78" s="49">
        <v>1520</v>
      </c>
    </row>
    <row r="79" spans="1:5" x14ac:dyDescent="0.2">
      <c r="A79" s="44" t="s">
        <v>36</v>
      </c>
      <c r="B79" s="50"/>
      <c r="C79" s="49">
        <f>SUM(C74:C78)</f>
        <v>14528</v>
      </c>
      <c r="D79" s="49">
        <f>SUM(D74:D78)</f>
        <v>6953</v>
      </c>
      <c r="E79" s="49">
        <f>SUM(E74:E78)</f>
        <v>7575</v>
      </c>
    </row>
    <row r="80" spans="1:5" x14ac:dyDescent="0.2">
      <c r="A80" s="37" t="s">
        <v>92</v>
      </c>
      <c r="B80" s="48">
        <f>$B$8-60</f>
        <v>1953</v>
      </c>
      <c r="C80" s="49">
        <v>2789</v>
      </c>
      <c r="D80" s="49">
        <v>1321</v>
      </c>
      <c r="E80" s="49">
        <v>1468</v>
      </c>
    </row>
    <row r="81" spans="1:5" x14ac:dyDescent="0.2">
      <c r="A81" s="37" t="s">
        <v>93</v>
      </c>
      <c r="B81" s="48">
        <f>$B$8-61</f>
        <v>1952</v>
      </c>
      <c r="C81" s="49">
        <v>2798</v>
      </c>
      <c r="D81" s="49">
        <v>1338</v>
      </c>
      <c r="E81" s="49">
        <v>1460</v>
      </c>
    </row>
    <row r="82" spans="1:5" x14ac:dyDescent="0.2">
      <c r="A82" s="37" t="s">
        <v>94</v>
      </c>
      <c r="B82" s="48">
        <f>$B$8-62</f>
        <v>1951</v>
      </c>
      <c r="C82" s="49">
        <v>2878</v>
      </c>
      <c r="D82" s="49">
        <v>1419</v>
      </c>
      <c r="E82" s="49">
        <v>1459</v>
      </c>
    </row>
    <row r="83" spans="1:5" x14ac:dyDescent="0.2">
      <c r="A83" s="37" t="s">
        <v>95</v>
      </c>
      <c r="B83" s="48">
        <f>$B$8-63</f>
        <v>1950</v>
      </c>
      <c r="C83" s="49">
        <v>2876</v>
      </c>
      <c r="D83" s="49">
        <v>1437</v>
      </c>
      <c r="E83" s="49">
        <v>1439</v>
      </c>
    </row>
    <row r="84" spans="1:5" x14ac:dyDescent="0.2">
      <c r="A84" s="37" t="s">
        <v>96</v>
      </c>
      <c r="B84" s="48">
        <f>$B$8-64</f>
        <v>1949</v>
      </c>
      <c r="C84" s="49">
        <v>2814</v>
      </c>
      <c r="D84" s="49">
        <v>1385</v>
      </c>
      <c r="E84" s="49">
        <v>1429</v>
      </c>
    </row>
    <row r="85" spans="1:5" x14ac:dyDescent="0.2">
      <c r="A85" s="44" t="s">
        <v>36</v>
      </c>
      <c r="B85" s="50"/>
      <c r="C85" s="49">
        <f>SUM(C80:C84)</f>
        <v>14155</v>
      </c>
      <c r="D85" s="49">
        <f>SUM(D80:D84)</f>
        <v>6900</v>
      </c>
      <c r="E85" s="49">
        <f>SUM(E80:E84)</f>
        <v>7255</v>
      </c>
    </row>
    <row r="86" spans="1:5" x14ac:dyDescent="0.2">
      <c r="A86" s="37" t="s">
        <v>97</v>
      </c>
      <c r="B86" s="48">
        <f>$B$8-65</f>
        <v>1948</v>
      </c>
      <c r="C86" s="49">
        <v>2720</v>
      </c>
      <c r="D86" s="49">
        <v>1337</v>
      </c>
      <c r="E86" s="49">
        <v>1383</v>
      </c>
    </row>
    <row r="87" spans="1:5" x14ac:dyDescent="0.2">
      <c r="A87" s="37" t="s">
        <v>98</v>
      </c>
      <c r="B87" s="48">
        <f>$B$8-66</f>
        <v>1947</v>
      </c>
      <c r="C87" s="49">
        <v>2614</v>
      </c>
      <c r="D87" s="49">
        <v>1268</v>
      </c>
      <c r="E87" s="49">
        <v>1346</v>
      </c>
    </row>
    <row r="88" spans="1:5" x14ac:dyDescent="0.2">
      <c r="A88" s="37" t="s">
        <v>99</v>
      </c>
      <c r="B88" s="48">
        <f>$B$8-67</f>
        <v>1946</v>
      </c>
      <c r="C88" s="49">
        <v>2478</v>
      </c>
      <c r="D88" s="49">
        <v>1185</v>
      </c>
      <c r="E88" s="49">
        <v>1293</v>
      </c>
    </row>
    <row r="89" spans="1:5" x14ac:dyDescent="0.2">
      <c r="A89" s="37" t="s">
        <v>100</v>
      </c>
      <c r="B89" s="48">
        <f>$B$8-68</f>
        <v>1945</v>
      </c>
      <c r="C89" s="49">
        <v>2059</v>
      </c>
      <c r="D89" s="49">
        <v>980</v>
      </c>
      <c r="E89" s="49">
        <v>1079</v>
      </c>
    </row>
    <row r="90" spans="1:5" x14ac:dyDescent="0.2">
      <c r="A90" s="37" t="s">
        <v>101</v>
      </c>
      <c r="B90" s="48">
        <f>$B$8-69</f>
        <v>1944</v>
      </c>
      <c r="C90" s="49">
        <v>2756</v>
      </c>
      <c r="D90" s="49">
        <v>1314</v>
      </c>
      <c r="E90" s="49">
        <v>1442</v>
      </c>
    </row>
    <row r="91" spans="1:5" x14ac:dyDescent="0.2">
      <c r="A91" s="44" t="s">
        <v>36</v>
      </c>
      <c r="B91" s="50"/>
      <c r="C91" s="49">
        <f>SUM(C86:C90)</f>
        <v>12627</v>
      </c>
      <c r="D91" s="49">
        <f>SUM(D86:D90)</f>
        <v>6084</v>
      </c>
      <c r="E91" s="49">
        <f>SUM(E86:E90)</f>
        <v>6543</v>
      </c>
    </row>
    <row r="92" spans="1:5" x14ac:dyDescent="0.2">
      <c r="A92" s="37" t="s">
        <v>102</v>
      </c>
      <c r="B92" s="48">
        <f>$B$8-70</f>
        <v>1943</v>
      </c>
      <c r="C92" s="49">
        <v>2769</v>
      </c>
      <c r="D92" s="49">
        <v>1349</v>
      </c>
      <c r="E92" s="49">
        <v>1420</v>
      </c>
    </row>
    <row r="93" spans="1:5" x14ac:dyDescent="0.2">
      <c r="A93" s="37" t="s">
        <v>103</v>
      </c>
      <c r="B93" s="48">
        <f>$B$8-71</f>
        <v>1942</v>
      </c>
      <c r="C93" s="49">
        <v>2760</v>
      </c>
      <c r="D93" s="49">
        <v>1292</v>
      </c>
      <c r="E93" s="49">
        <v>1468</v>
      </c>
    </row>
    <row r="94" spans="1:5" x14ac:dyDescent="0.2">
      <c r="A94" s="37" t="s">
        <v>104</v>
      </c>
      <c r="B94" s="48">
        <f>$B$8-72</f>
        <v>1941</v>
      </c>
      <c r="C94" s="49">
        <v>3229</v>
      </c>
      <c r="D94" s="49">
        <v>1513</v>
      </c>
      <c r="E94" s="49">
        <v>1716</v>
      </c>
    </row>
    <row r="95" spans="1:5" x14ac:dyDescent="0.2">
      <c r="A95" s="37" t="s">
        <v>105</v>
      </c>
      <c r="B95" s="48">
        <f>$B$8-73</f>
        <v>1940</v>
      </c>
      <c r="C95" s="49">
        <v>3247</v>
      </c>
      <c r="D95" s="49">
        <v>1564</v>
      </c>
      <c r="E95" s="49">
        <v>1683</v>
      </c>
    </row>
    <row r="96" spans="1:5" x14ac:dyDescent="0.2">
      <c r="A96" s="37" t="s">
        <v>106</v>
      </c>
      <c r="B96" s="48">
        <f>$B$8-74</f>
        <v>1939</v>
      </c>
      <c r="C96" s="49">
        <v>3130</v>
      </c>
      <c r="D96" s="49">
        <v>1508</v>
      </c>
      <c r="E96" s="49">
        <v>1622</v>
      </c>
    </row>
    <row r="97" spans="1:5" x14ac:dyDescent="0.2">
      <c r="A97" s="44" t="s">
        <v>36</v>
      </c>
      <c r="B97" s="50"/>
      <c r="C97" s="49">
        <f>SUM(C92:C96)</f>
        <v>15135</v>
      </c>
      <c r="D97" s="49">
        <f>SUM(D92:D96)</f>
        <v>7226</v>
      </c>
      <c r="E97" s="49">
        <f>SUM(E92:E96)</f>
        <v>7909</v>
      </c>
    </row>
    <row r="98" spans="1:5" x14ac:dyDescent="0.2">
      <c r="A98" s="37" t="s">
        <v>107</v>
      </c>
      <c r="B98" s="48">
        <f>$B$8-75</f>
        <v>1938</v>
      </c>
      <c r="C98" s="49">
        <v>2931</v>
      </c>
      <c r="D98" s="49">
        <v>1356</v>
      </c>
      <c r="E98" s="49">
        <v>1575</v>
      </c>
    </row>
    <row r="99" spans="1:5" x14ac:dyDescent="0.2">
      <c r="A99" s="37" t="s">
        <v>108</v>
      </c>
      <c r="B99" s="48">
        <f>$B$8-76</f>
        <v>1937</v>
      </c>
      <c r="C99" s="49">
        <v>2488</v>
      </c>
      <c r="D99" s="49">
        <v>1176</v>
      </c>
      <c r="E99" s="49">
        <v>1312</v>
      </c>
    </row>
    <row r="100" spans="1:5" x14ac:dyDescent="0.2">
      <c r="A100" s="37" t="s">
        <v>109</v>
      </c>
      <c r="B100" s="48">
        <f>$B$8-77</f>
        <v>1936</v>
      </c>
      <c r="C100" s="49">
        <v>2344</v>
      </c>
      <c r="D100" s="49">
        <v>1082</v>
      </c>
      <c r="E100" s="49">
        <v>1262</v>
      </c>
    </row>
    <row r="101" spans="1:5" x14ac:dyDescent="0.2">
      <c r="A101" s="37" t="s">
        <v>110</v>
      </c>
      <c r="B101" s="48">
        <f>$B$8-78</f>
        <v>1935</v>
      </c>
      <c r="C101" s="49">
        <v>2118</v>
      </c>
      <c r="D101" s="49">
        <v>941</v>
      </c>
      <c r="E101" s="49">
        <v>1177</v>
      </c>
    </row>
    <row r="102" spans="1:5" x14ac:dyDescent="0.2">
      <c r="A102" s="38" t="s">
        <v>111</v>
      </c>
      <c r="B102" s="48">
        <f>$B$8-79</f>
        <v>1934</v>
      </c>
      <c r="C102" s="49">
        <v>1948</v>
      </c>
      <c r="D102" s="49">
        <v>896</v>
      </c>
      <c r="E102" s="49">
        <v>1052</v>
      </c>
    </row>
    <row r="103" spans="1:5" x14ac:dyDescent="0.2">
      <c r="A103" s="45" t="s">
        <v>36</v>
      </c>
      <c r="B103" s="51"/>
      <c r="C103" s="49">
        <f>SUM(C98:C102)</f>
        <v>11829</v>
      </c>
      <c r="D103" s="49">
        <f>SUM(D98:D102)</f>
        <v>5451</v>
      </c>
      <c r="E103" s="49">
        <f>SUM(E98:E102)</f>
        <v>6378</v>
      </c>
    </row>
    <row r="104" spans="1:5" x14ac:dyDescent="0.2">
      <c r="A104" s="38" t="s">
        <v>112</v>
      </c>
      <c r="B104" s="48">
        <f>$B$8-80</f>
        <v>1933</v>
      </c>
      <c r="C104" s="49">
        <v>1346</v>
      </c>
      <c r="D104" s="49">
        <v>548</v>
      </c>
      <c r="E104" s="49">
        <v>798</v>
      </c>
    </row>
    <row r="105" spans="1:5" x14ac:dyDescent="0.2">
      <c r="A105" s="38" t="s">
        <v>123</v>
      </c>
      <c r="B105" s="48">
        <f>$B$8-81</f>
        <v>1932</v>
      </c>
      <c r="C105" s="49">
        <v>1311</v>
      </c>
      <c r="D105" s="49">
        <v>565</v>
      </c>
      <c r="E105" s="49">
        <v>746</v>
      </c>
    </row>
    <row r="106" spans="1:5" s="24" customFormat="1" x14ac:dyDescent="0.2">
      <c r="A106" s="38" t="s">
        <v>121</v>
      </c>
      <c r="B106" s="48">
        <f>$B$8-82</f>
        <v>1931</v>
      </c>
      <c r="C106" s="49">
        <v>1229</v>
      </c>
      <c r="D106" s="49">
        <v>478</v>
      </c>
      <c r="E106" s="49">
        <v>751</v>
      </c>
    </row>
    <row r="107" spans="1:5" x14ac:dyDescent="0.2">
      <c r="A107" s="38" t="s">
        <v>124</v>
      </c>
      <c r="B107" s="48">
        <f>$B$8-83</f>
        <v>1930</v>
      </c>
      <c r="C107" s="49">
        <v>1179</v>
      </c>
      <c r="D107" s="49">
        <v>464</v>
      </c>
      <c r="E107" s="49">
        <v>715</v>
      </c>
    </row>
    <row r="108" spans="1:5" x14ac:dyDescent="0.2">
      <c r="A108" s="38" t="s">
        <v>122</v>
      </c>
      <c r="B108" s="48">
        <f>$B$8-84</f>
        <v>1929</v>
      </c>
      <c r="C108" s="49">
        <v>1099</v>
      </c>
      <c r="D108" s="49">
        <v>414</v>
      </c>
      <c r="E108" s="49">
        <v>685</v>
      </c>
    </row>
    <row r="109" spans="1:5" x14ac:dyDescent="0.2">
      <c r="A109" s="45" t="s">
        <v>36</v>
      </c>
      <c r="B109" s="51"/>
      <c r="C109" s="49">
        <f>SUM(C104:C108)</f>
        <v>6164</v>
      </c>
      <c r="D109" s="49">
        <f>SUM(D104:D108)</f>
        <v>2469</v>
      </c>
      <c r="E109" s="49">
        <f>SUM(E104:E108)</f>
        <v>3695</v>
      </c>
    </row>
    <row r="110" spans="1:5" x14ac:dyDescent="0.2">
      <c r="A110" s="38" t="s">
        <v>113</v>
      </c>
      <c r="B110" s="48">
        <f>$B$8-85</f>
        <v>1928</v>
      </c>
      <c r="C110" s="49">
        <v>1054</v>
      </c>
      <c r="D110" s="49">
        <v>390</v>
      </c>
      <c r="E110" s="49">
        <v>664</v>
      </c>
    </row>
    <row r="111" spans="1:5" x14ac:dyDescent="0.2">
      <c r="A111" s="38" t="s">
        <v>114</v>
      </c>
      <c r="B111" s="48">
        <f>$B$8-86</f>
        <v>1927</v>
      </c>
      <c r="C111" s="49">
        <v>914</v>
      </c>
      <c r="D111" s="49">
        <v>311</v>
      </c>
      <c r="E111" s="49">
        <v>603</v>
      </c>
    </row>
    <row r="112" spans="1:5" x14ac:dyDescent="0.2">
      <c r="A112" s="38" t="s">
        <v>115</v>
      </c>
      <c r="B112" s="48">
        <f>$B$8-87</f>
        <v>1926</v>
      </c>
      <c r="C112" s="49">
        <v>760</v>
      </c>
      <c r="D112" s="49">
        <v>237</v>
      </c>
      <c r="E112" s="49">
        <v>523</v>
      </c>
    </row>
    <row r="113" spans="1:5" x14ac:dyDescent="0.2">
      <c r="A113" s="38" t="s">
        <v>116</v>
      </c>
      <c r="B113" s="48">
        <f>$B$8-88</f>
        <v>1925</v>
      </c>
      <c r="C113" s="49">
        <v>760</v>
      </c>
      <c r="D113" s="49">
        <v>224</v>
      </c>
      <c r="E113" s="49">
        <v>536</v>
      </c>
    </row>
    <row r="114" spans="1:5" x14ac:dyDescent="0.2">
      <c r="A114" s="38" t="s">
        <v>117</v>
      </c>
      <c r="B114" s="48">
        <f>$B$8-89</f>
        <v>1924</v>
      </c>
      <c r="C114" s="49">
        <v>584</v>
      </c>
      <c r="D114" s="49">
        <v>140</v>
      </c>
      <c r="E114" s="49">
        <v>444</v>
      </c>
    </row>
    <row r="115" spans="1:5" x14ac:dyDescent="0.2">
      <c r="A115" s="45" t="s">
        <v>36</v>
      </c>
      <c r="B115" s="52"/>
      <c r="C115" s="49">
        <f>SUM(C110:C114)</f>
        <v>4072</v>
      </c>
      <c r="D115" s="49">
        <f>SUM(D110:D114)</f>
        <v>1302</v>
      </c>
      <c r="E115" s="49">
        <f>SUM(E110:E114)</f>
        <v>2770</v>
      </c>
    </row>
    <row r="116" spans="1:5" x14ac:dyDescent="0.2">
      <c r="A116" s="38" t="s">
        <v>118</v>
      </c>
      <c r="B116" s="48">
        <f>$B$8-90</f>
        <v>1923</v>
      </c>
      <c r="C116" s="49">
        <v>2016</v>
      </c>
      <c r="D116" s="49">
        <v>453</v>
      </c>
      <c r="E116" s="49">
        <v>1563</v>
      </c>
    </row>
    <row r="117" spans="1:5" x14ac:dyDescent="0.2">
      <c r="A117" s="39"/>
      <c r="B117" s="42" t="s">
        <v>119</v>
      </c>
      <c r="C117" s="22"/>
      <c r="D117" s="22"/>
      <c r="E117" s="22"/>
    </row>
    <row r="118" spans="1:5" x14ac:dyDescent="0.2">
      <c r="A118" s="40" t="s">
        <v>120</v>
      </c>
      <c r="B118" s="53"/>
      <c r="C118" s="54">
        <v>197835</v>
      </c>
      <c r="D118" s="54">
        <v>95239</v>
      </c>
      <c r="E118" s="54">
        <v>102596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2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13 SH</oddFooter>
  </headerFooter>
  <rowBreaks count="2" manualBreakCount="2">
    <brk id="49" max="16383" man="1"/>
    <brk id="7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5" t="s">
        <v>166</v>
      </c>
      <c r="B1" s="95"/>
      <c r="C1" s="96"/>
      <c r="D1" s="96"/>
      <c r="E1" s="96"/>
    </row>
    <row r="2" spans="1:8" s="10" customFormat="1" ht="14.1" customHeight="1" x14ac:dyDescent="0.2">
      <c r="A2" s="99" t="s">
        <v>168</v>
      </c>
      <c r="B2" s="99"/>
      <c r="C2" s="99"/>
      <c r="D2" s="99"/>
      <c r="E2" s="99"/>
    </row>
    <row r="3" spans="1:8" s="10" customFormat="1" ht="14.1" customHeight="1" x14ac:dyDescent="0.25">
      <c r="A3" s="95" t="s">
        <v>133</v>
      </c>
      <c r="B3" s="95"/>
      <c r="C3" s="95"/>
      <c r="D3" s="95"/>
      <c r="E3" s="95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35" customHeight="1" x14ac:dyDescent="0.2">
      <c r="A5" s="100" t="s">
        <v>165</v>
      </c>
      <c r="B5" s="102" t="s">
        <v>167</v>
      </c>
      <c r="C5" s="97" t="s">
        <v>30</v>
      </c>
      <c r="D5" s="97" t="s">
        <v>22</v>
      </c>
      <c r="E5" s="98" t="s">
        <v>23</v>
      </c>
    </row>
    <row r="6" spans="1:8" ht="28.35" customHeight="1" x14ac:dyDescent="0.2">
      <c r="A6" s="101"/>
      <c r="B6" s="103"/>
      <c r="C6" s="18" t="s">
        <v>162</v>
      </c>
      <c r="D6" s="18" t="s">
        <v>163</v>
      </c>
      <c r="E6" s="19" t="s">
        <v>164</v>
      </c>
    </row>
    <row r="7" spans="1:8" ht="14.1" customHeight="1" x14ac:dyDescent="0.25">
      <c r="A7" s="35"/>
      <c r="B7" s="41"/>
      <c r="C7" s="20"/>
      <c r="D7" s="20"/>
      <c r="E7" s="20"/>
    </row>
    <row r="8" spans="1:8" ht="14.1" customHeight="1" x14ac:dyDescent="0.25">
      <c r="A8" s="36" t="s">
        <v>31</v>
      </c>
      <c r="B8" s="48">
        <v>2013</v>
      </c>
      <c r="C8" s="49">
        <v>2487</v>
      </c>
      <c r="D8" s="49">
        <v>1295</v>
      </c>
      <c r="E8" s="49">
        <v>1192</v>
      </c>
    </row>
    <row r="9" spans="1:8" ht="14.1" customHeight="1" x14ac:dyDescent="0.25">
      <c r="A9" s="36" t="s">
        <v>32</v>
      </c>
      <c r="B9" s="48">
        <f>$B$8-1</f>
        <v>2012</v>
      </c>
      <c r="C9" s="49">
        <v>2539</v>
      </c>
      <c r="D9" s="49">
        <v>1268</v>
      </c>
      <c r="E9" s="49">
        <v>1271</v>
      </c>
    </row>
    <row r="10" spans="1:8" ht="14.1" customHeight="1" x14ac:dyDescent="0.25">
      <c r="A10" s="36" t="s">
        <v>33</v>
      </c>
      <c r="B10" s="48">
        <f>$B$8-2</f>
        <v>2011</v>
      </c>
      <c r="C10" s="49">
        <v>2515</v>
      </c>
      <c r="D10" s="49">
        <v>1276</v>
      </c>
      <c r="E10" s="49">
        <v>1239</v>
      </c>
    </row>
    <row r="11" spans="1:8" ht="14.1" customHeight="1" x14ac:dyDescent="0.25">
      <c r="A11" s="36" t="s">
        <v>34</v>
      </c>
      <c r="B11" s="48">
        <f>$B$8-3</f>
        <v>2010</v>
      </c>
      <c r="C11" s="49">
        <v>2599</v>
      </c>
      <c r="D11" s="49">
        <v>1307</v>
      </c>
      <c r="E11" s="49">
        <v>1292</v>
      </c>
      <c r="H11" s="23"/>
    </row>
    <row r="12" spans="1:8" ht="14.1" customHeight="1" x14ac:dyDescent="0.25">
      <c r="A12" s="36" t="s">
        <v>35</v>
      </c>
      <c r="B12" s="48">
        <f>$B$8-4</f>
        <v>2009</v>
      </c>
      <c r="C12" s="49">
        <v>2643</v>
      </c>
      <c r="D12" s="49">
        <v>1381</v>
      </c>
      <c r="E12" s="49">
        <v>1262</v>
      </c>
    </row>
    <row r="13" spans="1:8" ht="14.1" customHeight="1" x14ac:dyDescent="0.25">
      <c r="A13" s="43" t="s">
        <v>36</v>
      </c>
      <c r="B13" s="48"/>
      <c r="C13" s="49">
        <f>SUM(C8:C12)</f>
        <v>12783</v>
      </c>
      <c r="D13" s="49">
        <f>SUM(D8:D12)</f>
        <v>6527</v>
      </c>
      <c r="E13" s="49">
        <f>SUM(E8:E12)</f>
        <v>6256</v>
      </c>
    </row>
    <row r="14" spans="1:8" ht="14.1" customHeight="1" x14ac:dyDescent="0.25">
      <c r="A14" s="37" t="s">
        <v>37</v>
      </c>
      <c r="B14" s="48">
        <f>$B$8-5</f>
        <v>2008</v>
      </c>
      <c r="C14" s="49">
        <v>2782</v>
      </c>
      <c r="D14" s="49">
        <v>1400</v>
      </c>
      <c r="E14" s="49">
        <v>1382</v>
      </c>
    </row>
    <row r="15" spans="1:8" ht="14.1" customHeight="1" x14ac:dyDescent="0.25">
      <c r="A15" s="37" t="s">
        <v>38</v>
      </c>
      <c r="B15" s="48">
        <f>$B$8-6</f>
        <v>2007</v>
      </c>
      <c r="C15" s="49">
        <v>2718</v>
      </c>
      <c r="D15" s="49">
        <v>1368</v>
      </c>
      <c r="E15" s="49">
        <v>1350</v>
      </c>
    </row>
    <row r="16" spans="1:8" ht="14.1" customHeight="1" x14ac:dyDescent="0.25">
      <c r="A16" s="37" t="s">
        <v>39</v>
      </c>
      <c r="B16" s="48">
        <f>$B$8-7</f>
        <v>2006</v>
      </c>
      <c r="C16" s="49">
        <v>2698</v>
      </c>
      <c r="D16" s="49">
        <v>1382</v>
      </c>
      <c r="E16" s="49">
        <v>1316</v>
      </c>
    </row>
    <row r="17" spans="1:5" ht="14.1" customHeight="1" x14ac:dyDescent="0.25">
      <c r="A17" s="37" t="s">
        <v>40</v>
      </c>
      <c r="B17" s="48">
        <f>$B$8-8</f>
        <v>2005</v>
      </c>
      <c r="C17" s="49">
        <v>2731</v>
      </c>
      <c r="D17" s="49">
        <v>1407</v>
      </c>
      <c r="E17" s="49">
        <v>1324</v>
      </c>
    </row>
    <row r="18" spans="1:5" ht="14.1" customHeight="1" x14ac:dyDescent="0.25">
      <c r="A18" s="37" t="s">
        <v>41</v>
      </c>
      <c r="B18" s="48">
        <f>$B$8-9</f>
        <v>2004</v>
      </c>
      <c r="C18" s="49">
        <v>2846</v>
      </c>
      <c r="D18" s="49">
        <v>1504</v>
      </c>
      <c r="E18" s="49">
        <v>1342</v>
      </c>
    </row>
    <row r="19" spans="1:5" ht="14.1" customHeight="1" x14ac:dyDescent="0.25">
      <c r="A19" s="44" t="s">
        <v>36</v>
      </c>
      <c r="B19" s="50"/>
      <c r="C19" s="49">
        <f>SUM(C14:C18)</f>
        <v>13775</v>
      </c>
      <c r="D19" s="49">
        <f>SUM(D14:D18)</f>
        <v>7061</v>
      </c>
      <c r="E19" s="49">
        <f>SUM(E14:E18)</f>
        <v>6714</v>
      </c>
    </row>
    <row r="20" spans="1:5" ht="14.1" customHeight="1" x14ac:dyDescent="0.25">
      <c r="A20" s="37" t="s">
        <v>42</v>
      </c>
      <c r="B20" s="48">
        <f>$B$8-10</f>
        <v>2003</v>
      </c>
      <c r="C20" s="49">
        <v>2867</v>
      </c>
      <c r="D20" s="49">
        <v>1462</v>
      </c>
      <c r="E20" s="49">
        <v>1405</v>
      </c>
    </row>
    <row r="21" spans="1:5" ht="14.1" customHeight="1" x14ac:dyDescent="0.25">
      <c r="A21" s="37" t="s">
        <v>43</v>
      </c>
      <c r="B21" s="48">
        <f>$B$8-11</f>
        <v>2002</v>
      </c>
      <c r="C21" s="49">
        <v>2876</v>
      </c>
      <c r="D21" s="49">
        <v>1483</v>
      </c>
      <c r="E21" s="49">
        <v>1393</v>
      </c>
    </row>
    <row r="22" spans="1:5" ht="14.1" customHeight="1" x14ac:dyDescent="0.25">
      <c r="A22" s="37" t="s">
        <v>44</v>
      </c>
      <c r="B22" s="48">
        <f>$B$8-12</f>
        <v>2001</v>
      </c>
      <c r="C22" s="49">
        <v>3047</v>
      </c>
      <c r="D22" s="49">
        <v>1507</v>
      </c>
      <c r="E22" s="49">
        <v>1540</v>
      </c>
    </row>
    <row r="23" spans="1:5" ht="14.1" customHeight="1" x14ac:dyDescent="0.25">
      <c r="A23" s="37" t="s">
        <v>45</v>
      </c>
      <c r="B23" s="48">
        <f>$B$8-13</f>
        <v>2000</v>
      </c>
      <c r="C23" s="49">
        <v>3094</v>
      </c>
      <c r="D23" s="49">
        <v>1571</v>
      </c>
      <c r="E23" s="49">
        <v>1523</v>
      </c>
    </row>
    <row r="24" spans="1:5" ht="14.1" customHeight="1" x14ac:dyDescent="0.25">
      <c r="A24" s="37" t="s">
        <v>46</v>
      </c>
      <c r="B24" s="48">
        <f>$B$8-14</f>
        <v>1999</v>
      </c>
      <c r="C24" s="49">
        <v>3088</v>
      </c>
      <c r="D24" s="49">
        <v>1568</v>
      </c>
      <c r="E24" s="49">
        <v>1520</v>
      </c>
    </row>
    <row r="25" spans="1:5" ht="14.1" customHeight="1" x14ac:dyDescent="0.25">
      <c r="A25" s="44" t="s">
        <v>36</v>
      </c>
      <c r="B25" s="50"/>
      <c r="C25" s="49">
        <f>SUM(C20:C24)</f>
        <v>14972</v>
      </c>
      <c r="D25" s="49">
        <f>SUM(D20:D24)</f>
        <v>7591</v>
      </c>
      <c r="E25" s="49">
        <f>SUM(E20:E24)</f>
        <v>7381</v>
      </c>
    </row>
    <row r="26" spans="1:5" ht="14.1" customHeight="1" x14ac:dyDescent="0.25">
      <c r="A26" s="37" t="s">
        <v>47</v>
      </c>
      <c r="B26" s="48">
        <f>$B$8-15</f>
        <v>1998</v>
      </c>
      <c r="C26" s="49">
        <v>3274</v>
      </c>
      <c r="D26" s="49">
        <v>1681</v>
      </c>
      <c r="E26" s="49">
        <v>1593</v>
      </c>
    </row>
    <row r="27" spans="1:5" ht="14.1" customHeight="1" x14ac:dyDescent="0.25">
      <c r="A27" s="37" t="s">
        <v>48</v>
      </c>
      <c r="B27" s="48">
        <f>$B$8-16</f>
        <v>1997</v>
      </c>
      <c r="C27" s="49">
        <v>3292</v>
      </c>
      <c r="D27" s="49">
        <v>1724</v>
      </c>
      <c r="E27" s="49">
        <v>1568</v>
      </c>
    </row>
    <row r="28" spans="1:5" ht="14.1" customHeight="1" x14ac:dyDescent="0.25">
      <c r="A28" s="37" t="s">
        <v>49</v>
      </c>
      <c r="B28" s="48">
        <f>$B$8-17</f>
        <v>1996</v>
      </c>
      <c r="C28" s="49">
        <v>3267</v>
      </c>
      <c r="D28" s="49">
        <v>1697</v>
      </c>
      <c r="E28" s="49">
        <v>1570</v>
      </c>
    </row>
    <row r="29" spans="1:5" ht="14.1" customHeight="1" x14ac:dyDescent="0.25">
      <c r="A29" s="37" t="s">
        <v>50</v>
      </c>
      <c r="B29" s="48">
        <f>$B$8-18</f>
        <v>1995</v>
      </c>
      <c r="C29" s="49">
        <v>3045</v>
      </c>
      <c r="D29" s="49">
        <v>1558</v>
      </c>
      <c r="E29" s="49">
        <v>1487</v>
      </c>
    </row>
    <row r="30" spans="1:5" ht="14.1" customHeight="1" x14ac:dyDescent="0.25">
      <c r="A30" s="36" t="s">
        <v>51</v>
      </c>
      <c r="B30" s="48">
        <f>$B$8-19</f>
        <v>1994</v>
      </c>
      <c r="C30" s="49">
        <v>3153</v>
      </c>
      <c r="D30" s="49">
        <v>1667</v>
      </c>
      <c r="E30" s="49">
        <v>1486</v>
      </c>
    </row>
    <row r="31" spans="1:5" ht="14.1" customHeight="1" x14ac:dyDescent="0.25">
      <c r="A31" s="44" t="s">
        <v>36</v>
      </c>
      <c r="B31" s="50"/>
      <c r="C31" s="49">
        <f>SUM(C26:C30)</f>
        <v>16031</v>
      </c>
      <c r="D31" s="49">
        <f>SUM(D26:D30)</f>
        <v>8327</v>
      </c>
      <c r="E31" s="49">
        <f>SUM(E26:E30)</f>
        <v>7704</v>
      </c>
    </row>
    <row r="32" spans="1:5" ht="14.1" customHeight="1" x14ac:dyDescent="0.25">
      <c r="A32" s="37" t="s">
        <v>52</v>
      </c>
      <c r="B32" s="48">
        <f>$B$8-20</f>
        <v>1993</v>
      </c>
      <c r="C32" s="49">
        <v>3014</v>
      </c>
      <c r="D32" s="49">
        <v>1609</v>
      </c>
      <c r="E32" s="49">
        <v>1405</v>
      </c>
    </row>
    <row r="33" spans="1:5" ht="14.1" customHeight="1" x14ac:dyDescent="0.25">
      <c r="A33" s="37" t="s">
        <v>53</v>
      </c>
      <c r="B33" s="48">
        <f>$B$8-21</f>
        <v>1992</v>
      </c>
      <c r="C33" s="49">
        <v>2900</v>
      </c>
      <c r="D33" s="49">
        <v>1551</v>
      </c>
      <c r="E33" s="49">
        <v>1349</v>
      </c>
    </row>
    <row r="34" spans="1:5" ht="14.1" customHeight="1" x14ac:dyDescent="0.25">
      <c r="A34" s="37" t="s">
        <v>54</v>
      </c>
      <c r="B34" s="48">
        <f>$B$8-22</f>
        <v>1991</v>
      </c>
      <c r="C34" s="49">
        <v>2962</v>
      </c>
      <c r="D34" s="49">
        <v>1562</v>
      </c>
      <c r="E34" s="49">
        <v>1400</v>
      </c>
    </row>
    <row r="35" spans="1:5" ht="14.1" customHeight="1" x14ac:dyDescent="0.25">
      <c r="A35" s="37" t="s">
        <v>55</v>
      </c>
      <c r="B35" s="48">
        <f>$B$8-23</f>
        <v>1990</v>
      </c>
      <c r="C35" s="49">
        <v>3105</v>
      </c>
      <c r="D35" s="49">
        <v>1627</v>
      </c>
      <c r="E35" s="49">
        <v>1478</v>
      </c>
    </row>
    <row r="36" spans="1:5" ht="14.1" customHeight="1" x14ac:dyDescent="0.25">
      <c r="A36" s="37" t="s">
        <v>56</v>
      </c>
      <c r="B36" s="48">
        <f>$B$8-24</f>
        <v>1989</v>
      </c>
      <c r="C36" s="49">
        <v>2947</v>
      </c>
      <c r="D36" s="49">
        <v>1540</v>
      </c>
      <c r="E36" s="49">
        <v>1407</v>
      </c>
    </row>
    <row r="37" spans="1:5" ht="14.1" customHeight="1" x14ac:dyDescent="0.25">
      <c r="A37" s="44" t="s">
        <v>36</v>
      </c>
      <c r="B37" s="50"/>
      <c r="C37" s="49">
        <f>SUM(C32:C36)</f>
        <v>14928</v>
      </c>
      <c r="D37" s="49">
        <f>SUM(D32:D36)</f>
        <v>7889</v>
      </c>
      <c r="E37" s="49">
        <f>SUM(E32:E36)</f>
        <v>7039</v>
      </c>
    </row>
    <row r="38" spans="1:5" ht="14.1" customHeight="1" x14ac:dyDescent="0.25">
      <c r="A38" s="37" t="s">
        <v>57</v>
      </c>
      <c r="B38" s="48">
        <f>$B$8-25</f>
        <v>1988</v>
      </c>
      <c r="C38" s="49">
        <v>3096</v>
      </c>
      <c r="D38" s="49">
        <v>1649</v>
      </c>
      <c r="E38" s="49">
        <v>1447</v>
      </c>
    </row>
    <row r="39" spans="1:5" ht="14.1" customHeight="1" x14ac:dyDescent="0.25">
      <c r="A39" s="37" t="s">
        <v>58</v>
      </c>
      <c r="B39" s="48">
        <f>$B$8-26</f>
        <v>1987</v>
      </c>
      <c r="C39" s="49">
        <v>3037</v>
      </c>
      <c r="D39" s="49">
        <v>1601</v>
      </c>
      <c r="E39" s="49">
        <v>1436</v>
      </c>
    </row>
    <row r="40" spans="1:5" ht="14.1" customHeight="1" x14ac:dyDescent="0.25">
      <c r="A40" s="37" t="s">
        <v>59</v>
      </c>
      <c r="B40" s="48">
        <f>$B$8-27</f>
        <v>1986</v>
      </c>
      <c r="C40" s="49">
        <v>2952</v>
      </c>
      <c r="D40" s="49">
        <v>1477</v>
      </c>
      <c r="E40" s="49">
        <v>1475</v>
      </c>
    </row>
    <row r="41" spans="1:5" ht="14.1" customHeight="1" x14ac:dyDescent="0.2">
      <c r="A41" s="37" t="s">
        <v>60</v>
      </c>
      <c r="B41" s="48">
        <f>$B$8-28</f>
        <v>1985</v>
      </c>
      <c r="C41" s="49">
        <v>2912</v>
      </c>
      <c r="D41" s="49">
        <v>1479</v>
      </c>
      <c r="E41" s="49">
        <v>1433</v>
      </c>
    </row>
    <row r="42" spans="1:5" ht="14.1" customHeight="1" x14ac:dyDescent="0.2">
      <c r="A42" s="37" t="s">
        <v>61</v>
      </c>
      <c r="B42" s="48">
        <f>$B$8-29</f>
        <v>1984</v>
      </c>
      <c r="C42" s="49">
        <v>2945</v>
      </c>
      <c r="D42" s="49">
        <v>1436</v>
      </c>
      <c r="E42" s="49">
        <v>1509</v>
      </c>
    </row>
    <row r="43" spans="1:5" ht="14.1" customHeight="1" x14ac:dyDescent="0.2">
      <c r="A43" s="44" t="s">
        <v>36</v>
      </c>
      <c r="B43" s="50"/>
      <c r="C43" s="49">
        <f>SUM(C38:C42)</f>
        <v>14942</v>
      </c>
      <c r="D43" s="49">
        <f>SUM(D38:D42)</f>
        <v>7642</v>
      </c>
      <c r="E43" s="49">
        <f>SUM(E38:E42)</f>
        <v>7300</v>
      </c>
    </row>
    <row r="44" spans="1:5" ht="14.1" customHeight="1" x14ac:dyDescent="0.2">
      <c r="A44" s="37" t="s">
        <v>62</v>
      </c>
      <c r="B44" s="48">
        <f>$B$8-30</f>
        <v>1983</v>
      </c>
      <c r="C44" s="49">
        <v>3037</v>
      </c>
      <c r="D44" s="49">
        <v>1478</v>
      </c>
      <c r="E44" s="49">
        <v>1559</v>
      </c>
    </row>
    <row r="45" spans="1:5" ht="14.1" customHeight="1" x14ac:dyDescent="0.2">
      <c r="A45" s="37" t="s">
        <v>63</v>
      </c>
      <c r="B45" s="48">
        <f>$B$8-31</f>
        <v>1982</v>
      </c>
      <c r="C45" s="49">
        <v>3237</v>
      </c>
      <c r="D45" s="49">
        <v>1587</v>
      </c>
      <c r="E45" s="49">
        <v>1650</v>
      </c>
    </row>
    <row r="46" spans="1:5" ht="14.1" customHeight="1" x14ac:dyDescent="0.2">
      <c r="A46" s="37" t="s">
        <v>64</v>
      </c>
      <c r="B46" s="48">
        <f>$B$8-32</f>
        <v>1981</v>
      </c>
      <c r="C46" s="49">
        <v>3395</v>
      </c>
      <c r="D46" s="49">
        <v>1645</v>
      </c>
      <c r="E46" s="49">
        <v>1750</v>
      </c>
    </row>
    <row r="47" spans="1:5" ht="14.1" customHeight="1" x14ac:dyDescent="0.2">
      <c r="A47" s="37" t="s">
        <v>65</v>
      </c>
      <c r="B47" s="48">
        <f>$B$8-33</f>
        <v>1980</v>
      </c>
      <c r="C47" s="49">
        <v>3459</v>
      </c>
      <c r="D47" s="49">
        <v>1662</v>
      </c>
      <c r="E47" s="49">
        <v>1797</v>
      </c>
    </row>
    <row r="48" spans="1:5" ht="14.1" customHeight="1" x14ac:dyDescent="0.2">
      <c r="A48" s="37" t="s">
        <v>66</v>
      </c>
      <c r="B48" s="48">
        <f>$B$8-34</f>
        <v>1979</v>
      </c>
      <c r="C48" s="49">
        <v>3440</v>
      </c>
      <c r="D48" s="49">
        <v>1651</v>
      </c>
      <c r="E48" s="49">
        <v>1789</v>
      </c>
    </row>
    <row r="49" spans="1:5" ht="14.1" customHeight="1" x14ac:dyDescent="0.2">
      <c r="A49" s="44" t="s">
        <v>36</v>
      </c>
      <c r="B49" s="50"/>
      <c r="C49" s="49">
        <f>SUM(C44:C48)</f>
        <v>16568</v>
      </c>
      <c r="D49" s="49">
        <f>SUM(D44:D48)</f>
        <v>8023</v>
      </c>
      <c r="E49" s="49">
        <f>SUM(E44:E48)</f>
        <v>8545</v>
      </c>
    </row>
    <row r="50" spans="1:5" ht="14.1" customHeight="1" x14ac:dyDescent="0.2">
      <c r="A50" s="37" t="s">
        <v>67</v>
      </c>
      <c r="B50" s="48">
        <f>$B$8-35</f>
        <v>1978</v>
      </c>
      <c r="C50" s="49">
        <v>3343</v>
      </c>
      <c r="D50" s="49">
        <v>1644</v>
      </c>
      <c r="E50" s="49">
        <v>1699</v>
      </c>
    </row>
    <row r="51" spans="1:5" ht="14.1" customHeight="1" x14ac:dyDescent="0.2">
      <c r="A51" s="37" t="s">
        <v>68</v>
      </c>
      <c r="B51" s="48">
        <f>$B$8-36</f>
        <v>1977</v>
      </c>
      <c r="C51" s="49">
        <v>3500</v>
      </c>
      <c r="D51" s="49">
        <v>1684</v>
      </c>
      <c r="E51" s="49">
        <v>1816</v>
      </c>
    </row>
    <row r="52" spans="1:5" ht="14.1" customHeight="1" x14ac:dyDescent="0.2">
      <c r="A52" s="37" t="s">
        <v>69</v>
      </c>
      <c r="B52" s="48">
        <f>$B$8-37</f>
        <v>1976</v>
      </c>
      <c r="C52" s="49">
        <v>3526</v>
      </c>
      <c r="D52" s="49">
        <v>1703</v>
      </c>
      <c r="E52" s="49">
        <v>1823</v>
      </c>
    </row>
    <row r="53" spans="1:5" ht="14.1" customHeight="1" x14ac:dyDescent="0.2">
      <c r="A53" s="37" t="s">
        <v>70</v>
      </c>
      <c r="B53" s="48">
        <f>$B$8-38</f>
        <v>1975</v>
      </c>
      <c r="C53" s="49">
        <v>3372</v>
      </c>
      <c r="D53" s="49">
        <v>1630</v>
      </c>
      <c r="E53" s="49">
        <v>1742</v>
      </c>
    </row>
    <row r="54" spans="1:5" ht="14.1" customHeight="1" x14ac:dyDescent="0.2">
      <c r="A54" s="36" t="s">
        <v>71</v>
      </c>
      <c r="B54" s="48">
        <f>$B$8-39</f>
        <v>1974</v>
      </c>
      <c r="C54" s="49">
        <v>3539</v>
      </c>
      <c r="D54" s="49">
        <v>1745</v>
      </c>
      <c r="E54" s="49">
        <v>1794</v>
      </c>
    </row>
    <row r="55" spans="1:5" ht="14.1" customHeight="1" x14ac:dyDescent="0.2">
      <c r="A55" s="43" t="s">
        <v>36</v>
      </c>
      <c r="B55" s="50"/>
      <c r="C55" s="49">
        <f>SUM(C50:C54)</f>
        <v>17280</v>
      </c>
      <c r="D55" s="49">
        <f>SUM(D50:D54)</f>
        <v>8406</v>
      </c>
      <c r="E55" s="49">
        <f>SUM(E50:E54)</f>
        <v>8874</v>
      </c>
    </row>
    <row r="56" spans="1:5" ht="14.1" customHeight="1" x14ac:dyDescent="0.2">
      <c r="A56" s="36" t="s">
        <v>72</v>
      </c>
      <c r="B56" s="48">
        <f>$B$8-40</f>
        <v>1973</v>
      </c>
      <c r="C56" s="49">
        <v>3613</v>
      </c>
      <c r="D56" s="49">
        <v>1765</v>
      </c>
      <c r="E56" s="49">
        <v>1848</v>
      </c>
    </row>
    <row r="57" spans="1:5" ht="14.1" customHeight="1" x14ac:dyDescent="0.2">
      <c r="A57" s="36" t="s">
        <v>73</v>
      </c>
      <c r="B57" s="48">
        <f>$B$8-41</f>
        <v>1972</v>
      </c>
      <c r="C57" s="49">
        <v>3888</v>
      </c>
      <c r="D57" s="49">
        <v>1866</v>
      </c>
      <c r="E57" s="49">
        <v>2022</v>
      </c>
    </row>
    <row r="58" spans="1:5" ht="14.1" customHeight="1" x14ac:dyDescent="0.2">
      <c r="A58" s="36" t="s">
        <v>74</v>
      </c>
      <c r="B58" s="48">
        <f>$B$8-42</f>
        <v>1971</v>
      </c>
      <c r="C58" s="49">
        <v>4448</v>
      </c>
      <c r="D58" s="49">
        <v>2191</v>
      </c>
      <c r="E58" s="49">
        <v>2257</v>
      </c>
    </row>
    <row r="59" spans="1:5" ht="14.1" customHeight="1" x14ac:dyDescent="0.2">
      <c r="A59" s="36" t="s">
        <v>75</v>
      </c>
      <c r="B59" s="48">
        <f>$B$8-43</f>
        <v>1970</v>
      </c>
      <c r="C59" s="49">
        <v>4638</v>
      </c>
      <c r="D59" s="49">
        <v>2327</v>
      </c>
      <c r="E59" s="49">
        <v>2311</v>
      </c>
    </row>
    <row r="60" spans="1:5" ht="14.1" customHeight="1" x14ac:dyDescent="0.2">
      <c r="A60" s="36" t="s">
        <v>76</v>
      </c>
      <c r="B60" s="48">
        <f>$B$8-44</f>
        <v>1969</v>
      </c>
      <c r="C60" s="49">
        <v>5040</v>
      </c>
      <c r="D60" s="49">
        <v>2561</v>
      </c>
      <c r="E60" s="49">
        <v>2479</v>
      </c>
    </row>
    <row r="61" spans="1:5" ht="14.1" customHeight="1" x14ac:dyDescent="0.2">
      <c r="A61" s="44" t="s">
        <v>36</v>
      </c>
      <c r="B61" s="50"/>
      <c r="C61" s="49">
        <f>SUM(C56:C60)</f>
        <v>21627</v>
      </c>
      <c r="D61" s="49">
        <f>SUM(D56:D60)</f>
        <v>10710</v>
      </c>
      <c r="E61" s="49">
        <f>SUM(E56:E60)</f>
        <v>10917</v>
      </c>
    </row>
    <row r="62" spans="1:5" ht="14.1" customHeight="1" x14ac:dyDescent="0.2">
      <c r="A62" s="37" t="s">
        <v>77</v>
      </c>
      <c r="B62" s="48">
        <f>$B$8-45</f>
        <v>1968</v>
      </c>
      <c r="C62" s="49">
        <v>5450</v>
      </c>
      <c r="D62" s="49">
        <v>2723</v>
      </c>
      <c r="E62" s="49">
        <v>2727</v>
      </c>
    </row>
    <row r="63" spans="1:5" ht="14.1" customHeight="1" x14ac:dyDescent="0.2">
      <c r="A63" s="37" t="s">
        <v>78</v>
      </c>
      <c r="B63" s="48">
        <f>$B$8-46</f>
        <v>1967</v>
      </c>
      <c r="C63" s="49">
        <v>5858</v>
      </c>
      <c r="D63" s="49">
        <v>2890</v>
      </c>
      <c r="E63" s="49">
        <v>2968</v>
      </c>
    </row>
    <row r="64" spans="1:5" ht="14.1" customHeight="1" x14ac:dyDescent="0.2">
      <c r="A64" s="37" t="s">
        <v>79</v>
      </c>
      <c r="B64" s="48">
        <f>$B$8-47</f>
        <v>1966</v>
      </c>
      <c r="C64" s="49">
        <v>5920</v>
      </c>
      <c r="D64" s="49">
        <v>2923</v>
      </c>
      <c r="E64" s="49">
        <v>2997</v>
      </c>
    </row>
    <row r="65" spans="1:5" ht="14.1" customHeight="1" x14ac:dyDescent="0.2">
      <c r="A65" s="37" t="s">
        <v>80</v>
      </c>
      <c r="B65" s="48">
        <f>$B$8-48</f>
        <v>1965</v>
      </c>
      <c r="C65" s="49">
        <v>5693</v>
      </c>
      <c r="D65" s="49">
        <v>2838</v>
      </c>
      <c r="E65" s="49">
        <v>2855</v>
      </c>
    </row>
    <row r="66" spans="1:5" ht="14.1" customHeight="1" x14ac:dyDescent="0.2">
      <c r="A66" s="37" t="s">
        <v>81</v>
      </c>
      <c r="B66" s="48">
        <f>$B$8-49</f>
        <v>1964</v>
      </c>
      <c r="C66" s="49">
        <v>5645</v>
      </c>
      <c r="D66" s="49">
        <v>2800</v>
      </c>
      <c r="E66" s="49">
        <v>2845</v>
      </c>
    </row>
    <row r="67" spans="1:5" ht="14.1" customHeight="1" x14ac:dyDescent="0.2">
      <c r="A67" s="44" t="s">
        <v>36</v>
      </c>
      <c r="B67" s="50"/>
      <c r="C67" s="49">
        <f>SUM(C62:C66)</f>
        <v>28566</v>
      </c>
      <c r="D67" s="49">
        <f>SUM(D62:D66)</f>
        <v>14174</v>
      </c>
      <c r="E67" s="49">
        <f>SUM(E62:E66)</f>
        <v>14392</v>
      </c>
    </row>
    <row r="68" spans="1:5" ht="14.1" customHeight="1" x14ac:dyDescent="0.2">
      <c r="A68" s="37" t="s">
        <v>82</v>
      </c>
      <c r="B68" s="48">
        <f>$B$8-50</f>
        <v>1963</v>
      </c>
      <c r="C68" s="49">
        <v>5526</v>
      </c>
      <c r="D68" s="49">
        <v>2796</v>
      </c>
      <c r="E68" s="49">
        <v>2730</v>
      </c>
    </row>
    <row r="69" spans="1:5" ht="14.1" customHeight="1" x14ac:dyDescent="0.2">
      <c r="A69" s="37" t="s">
        <v>83</v>
      </c>
      <c r="B69" s="48">
        <f>$B$8-51</f>
        <v>1962</v>
      </c>
      <c r="C69" s="49">
        <v>5378</v>
      </c>
      <c r="D69" s="49">
        <v>2682</v>
      </c>
      <c r="E69" s="49">
        <v>2696</v>
      </c>
    </row>
    <row r="70" spans="1:5" ht="14.1" customHeight="1" x14ac:dyDescent="0.2">
      <c r="A70" s="37" t="s">
        <v>84</v>
      </c>
      <c r="B70" s="48">
        <f>$B$8-52</f>
        <v>1961</v>
      </c>
      <c r="C70" s="49">
        <v>5121</v>
      </c>
      <c r="D70" s="49">
        <v>2582</v>
      </c>
      <c r="E70" s="49">
        <v>2539</v>
      </c>
    </row>
    <row r="71" spans="1:5" ht="14.1" customHeight="1" x14ac:dyDescent="0.2">
      <c r="A71" s="37" t="s">
        <v>85</v>
      </c>
      <c r="B71" s="48">
        <f>$B$8-53</f>
        <v>1960</v>
      </c>
      <c r="C71" s="49">
        <v>4917</v>
      </c>
      <c r="D71" s="49">
        <v>2425</v>
      </c>
      <c r="E71" s="49">
        <v>2492</v>
      </c>
    </row>
    <row r="72" spans="1:5" ht="14.1" customHeight="1" x14ac:dyDescent="0.2">
      <c r="A72" s="37" t="s">
        <v>86</v>
      </c>
      <c r="B72" s="48">
        <f>$B$8-54</f>
        <v>1959</v>
      </c>
      <c r="C72" s="49">
        <v>4677</v>
      </c>
      <c r="D72" s="49">
        <v>2369</v>
      </c>
      <c r="E72" s="49">
        <v>2308</v>
      </c>
    </row>
    <row r="73" spans="1:5" ht="14.1" customHeight="1" x14ac:dyDescent="0.2">
      <c r="A73" s="44" t="s">
        <v>36</v>
      </c>
      <c r="B73" s="50"/>
      <c r="C73" s="49">
        <f>SUM(C68:C72)</f>
        <v>25619</v>
      </c>
      <c r="D73" s="49">
        <f>SUM(D68:D72)</f>
        <v>12854</v>
      </c>
      <c r="E73" s="49">
        <f>SUM(E68:E72)</f>
        <v>12765</v>
      </c>
    </row>
    <row r="74" spans="1:5" ht="14.1" customHeight="1" x14ac:dyDescent="0.2">
      <c r="A74" s="37" t="s">
        <v>87</v>
      </c>
      <c r="B74" s="48">
        <f>$B$8-55</f>
        <v>1958</v>
      </c>
      <c r="C74" s="49">
        <v>4462</v>
      </c>
      <c r="D74" s="49">
        <v>2238</v>
      </c>
      <c r="E74" s="49">
        <v>2224</v>
      </c>
    </row>
    <row r="75" spans="1:5" ht="14.1" customHeight="1" x14ac:dyDescent="0.2">
      <c r="A75" s="37" t="s">
        <v>88</v>
      </c>
      <c r="B75" s="48">
        <f>$B$8-56</f>
        <v>1957</v>
      </c>
      <c r="C75" s="49">
        <v>4326</v>
      </c>
      <c r="D75" s="49">
        <v>2128</v>
      </c>
      <c r="E75" s="49">
        <v>2198</v>
      </c>
    </row>
    <row r="76" spans="1:5" ht="13.15" customHeight="1" x14ac:dyDescent="0.2">
      <c r="A76" s="37" t="s">
        <v>89</v>
      </c>
      <c r="B76" s="48">
        <f>$B$8-57</f>
        <v>1956</v>
      </c>
      <c r="C76" s="49">
        <v>3964</v>
      </c>
      <c r="D76" s="49">
        <v>1961</v>
      </c>
      <c r="E76" s="49">
        <v>2003</v>
      </c>
    </row>
    <row r="77" spans="1:5" ht="14.1" customHeight="1" x14ac:dyDescent="0.2">
      <c r="A77" s="36" t="s">
        <v>90</v>
      </c>
      <c r="B77" s="48">
        <f>$B$8-58</f>
        <v>1955</v>
      </c>
      <c r="C77" s="49">
        <v>3755</v>
      </c>
      <c r="D77" s="49">
        <v>1826</v>
      </c>
      <c r="E77" s="49">
        <v>1929</v>
      </c>
    </row>
    <row r="78" spans="1:5" x14ac:dyDescent="0.2">
      <c r="A78" s="37" t="s">
        <v>91</v>
      </c>
      <c r="B78" s="48">
        <f>$B$8-59</f>
        <v>1954</v>
      </c>
      <c r="C78" s="49">
        <v>3708</v>
      </c>
      <c r="D78" s="49">
        <v>1827</v>
      </c>
      <c r="E78" s="49">
        <v>1881</v>
      </c>
    </row>
    <row r="79" spans="1:5" x14ac:dyDescent="0.2">
      <c r="A79" s="44" t="s">
        <v>36</v>
      </c>
      <c r="B79" s="50"/>
      <c r="C79" s="49">
        <f>SUM(C74:C78)</f>
        <v>20215</v>
      </c>
      <c r="D79" s="49">
        <f>SUM(D74:D78)</f>
        <v>9980</v>
      </c>
      <c r="E79" s="49">
        <f>SUM(E74:E78)</f>
        <v>10235</v>
      </c>
    </row>
    <row r="80" spans="1:5" x14ac:dyDescent="0.2">
      <c r="A80" s="37" t="s">
        <v>92</v>
      </c>
      <c r="B80" s="48">
        <f>$B$8-60</f>
        <v>1953</v>
      </c>
      <c r="C80" s="49">
        <v>3601</v>
      </c>
      <c r="D80" s="49">
        <v>1762</v>
      </c>
      <c r="E80" s="49">
        <v>1839</v>
      </c>
    </row>
    <row r="81" spans="1:5" x14ac:dyDescent="0.2">
      <c r="A81" s="37" t="s">
        <v>93</v>
      </c>
      <c r="B81" s="48">
        <f>$B$8-61</f>
        <v>1952</v>
      </c>
      <c r="C81" s="49">
        <v>3492</v>
      </c>
      <c r="D81" s="49">
        <v>1703</v>
      </c>
      <c r="E81" s="49">
        <v>1789</v>
      </c>
    </row>
    <row r="82" spans="1:5" x14ac:dyDescent="0.2">
      <c r="A82" s="37" t="s">
        <v>94</v>
      </c>
      <c r="B82" s="48">
        <f>$B$8-62</f>
        <v>1951</v>
      </c>
      <c r="C82" s="49">
        <v>3539</v>
      </c>
      <c r="D82" s="49">
        <v>1748</v>
      </c>
      <c r="E82" s="49">
        <v>1791</v>
      </c>
    </row>
    <row r="83" spans="1:5" x14ac:dyDescent="0.2">
      <c r="A83" s="37" t="s">
        <v>95</v>
      </c>
      <c r="B83" s="48">
        <f>$B$8-63</f>
        <v>1950</v>
      </c>
      <c r="C83" s="49">
        <v>3615</v>
      </c>
      <c r="D83" s="49">
        <v>1696</v>
      </c>
      <c r="E83" s="49">
        <v>1919</v>
      </c>
    </row>
    <row r="84" spans="1:5" x14ac:dyDescent="0.2">
      <c r="A84" s="37" t="s">
        <v>96</v>
      </c>
      <c r="B84" s="48">
        <f>$B$8-64</f>
        <v>1949</v>
      </c>
      <c r="C84" s="49">
        <v>3575</v>
      </c>
      <c r="D84" s="49">
        <v>1717</v>
      </c>
      <c r="E84" s="49">
        <v>1858</v>
      </c>
    </row>
    <row r="85" spans="1:5" x14ac:dyDescent="0.2">
      <c r="A85" s="44" t="s">
        <v>36</v>
      </c>
      <c r="B85" s="50"/>
      <c r="C85" s="49">
        <f>SUM(C80:C84)</f>
        <v>17822</v>
      </c>
      <c r="D85" s="49">
        <f>SUM(D80:D84)</f>
        <v>8626</v>
      </c>
      <c r="E85" s="49">
        <f>SUM(E80:E84)</f>
        <v>9196</v>
      </c>
    </row>
    <row r="86" spans="1:5" x14ac:dyDescent="0.2">
      <c r="A86" s="37" t="s">
        <v>97</v>
      </c>
      <c r="B86" s="48">
        <f>$B$8-65</f>
        <v>1948</v>
      </c>
      <c r="C86" s="49">
        <v>3531</v>
      </c>
      <c r="D86" s="49">
        <v>1642</v>
      </c>
      <c r="E86" s="49">
        <v>1889</v>
      </c>
    </row>
    <row r="87" spans="1:5" x14ac:dyDescent="0.2">
      <c r="A87" s="37" t="s">
        <v>98</v>
      </c>
      <c r="B87" s="48">
        <f>$B$8-66</f>
        <v>1947</v>
      </c>
      <c r="C87" s="49">
        <v>3448</v>
      </c>
      <c r="D87" s="49">
        <v>1634</v>
      </c>
      <c r="E87" s="49">
        <v>1814</v>
      </c>
    </row>
    <row r="88" spans="1:5" x14ac:dyDescent="0.2">
      <c r="A88" s="37" t="s">
        <v>99</v>
      </c>
      <c r="B88" s="48">
        <f>$B$8-67</f>
        <v>1946</v>
      </c>
      <c r="C88" s="49">
        <v>3121</v>
      </c>
      <c r="D88" s="49">
        <v>1487</v>
      </c>
      <c r="E88" s="49">
        <v>1634</v>
      </c>
    </row>
    <row r="89" spans="1:5" x14ac:dyDescent="0.2">
      <c r="A89" s="37" t="s">
        <v>100</v>
      </c>
      <c r="B89" s="48">
        <f>$B$8-68</f>
        <v>1945</v>
      </c>
      <c r="C89" s="49">
        <v>2668</v>
      </c>
      <c r="D89" s="49">
        <v>1249</v>
      </c>
      <c r="E89" s="49">
        <v>1419</v>
      </c>
    </row>
    <row r="90" spans="1:5" x14ac:dyDescent="0.2">
      <c r="A90" s="37" t="s">
        <v>101</v>
      </c>
      <c r="B90" s="48">
        <f>$B$8-69</f>
        <v>1944</v>
      </c>
      <c r="C90" s="49">
        <v>3549</v>
      </c>
      <c r="D90" s="49">
        <v>1683</v>
      </c>
      <c r="E90" s="49">
        <v>1866</v>
      </c>
    </row>
    <row r="91" spans="1:5" x14ac:dyDescent="0.2">
      <c r="A91" s="44" t="s">
        <v>36</v>
      </c>
      <c r="B91" s="50"/>
      <c r="C91" s="49">
        <f>SUM(C86:C90)</f>
        <v>16317</v>
      </c>
      <c r="D91" s="49">
        <f>SUM(D86:D90)</f>
        <v>7695</v>
      </c>
      <c r="E91" s="49">
        <f>SUM(E86:E90)</f>
        <v>8622</v>
      </c>
    </row>
    <row r="92" spans="1:5" x14ac:dyDescent="0.2">
      <c r="A92" s="37" t="s">
        <v>102</v>
      </c>
      <c r="B92" s="48">
        <f>$B$8-70</f>
        <v>1943</v>
      </c>
      <c r="C92" s="49">
        <v>3592</v>
      </c>
      <c r="D92" s="49">
        <v>1690</v>
      </c>
      <c r="E92" s="49">
        <v>1902</v>
      </c>
    </row>
    <row r="93" spans="1:5" x14ac:dyDescent="0.2">
      <c r="A93" s="37" t="s">
        <v>103</v>
      </c>
      <c r="B93" s="48">
        <f>$B$8-71</f>
        <v>1942</v>
      </c>
      <c r="C93" s="49">
        <v>3404</v>
      </c>
      <c r="D93" s="49">
        <v>1622</v>
      </c>
      <c r="E93" s="49">
        <v>1782</v>
      </c>
    </row>
    <row r="94" spans="1:5" x14ac:dyDescent="0.2">
      <c r="A94" s="37" t="s">
        <v>104</v>
      </c>
      <c r="B94" s="48">
        <f>$B$8-72</f>
        <v>1941</v>
      </c>
      <c r="C94" s="49">
        <v>4000</v>
      </c>
      <c r="D94" s="49">
        <v>1848</v>
      </c>
      <c r="E94" s="49">
        <v>2152</v>
      </c>
    </row>
    <row r="95" spans="1:5" x14ac:dyDescent="0.2">
      <c r="A95" s="37" t="s">
        <v>105</v>
      </c>
      <c r="B95" s="48">
        <f>$B$8-73</f>
        <v>1940</v>
      </c>
      <c r="C95" s="49">
        <v>4021</v>
      </c>
      <c r="D95" s="49">
        <v>1895</v>
      </c>
      <c r="E95" s="49">
        <v>2126</v>
      </c>
    </row>
    <row r="96" spans="1:5" x14ac:dyDescent="0.2">
      <c r="A96" s="37" t="s">
        <v>106</v>
      </c>
      <c r="B96" s="48">
        <f>$B$8-74</f>
        <v>1939</v>
      </c>
      <c r="C96" s="49">
        <v>4126</v>
      </c>
      <c r="D96" s="49">
        <v>1902</v>
      </c>
      <c r="E96" s="49">
        <v>2224</v>
      </c>
    </row>
    <row r="97" spans="1:5" x14ac:dyDescent="0.2">
      <c r="A97" s="44" t="s">
        <v>36</v>
      </c>
      <c r="B97" s="50"/>
      <c r="C97" s="49">
        <f>SUM(C92:C96)</f>
        <v>19143</v>
      </c>
      <c r="D97" s="49">
        <f>SUM(D92:D96)</f>
        <v>8957</v>
      </c>
      <c r="E97" s="49">
        <f>SUM(E92:E96)</f>
        <v>10186</v>
      </c>
    </row>
    <row r="98" spans="1:5" x14ac:dyDescent="0.2">
      <c r="A98" s="37" t="s">
        <v>107</v>
      </c>
      <c r="B98" s="48">
        <f>$B$8-75</f>
        <v>1938</v>
      </c>
      <c r="C98" s="49">
        <v>3712</v>
      </c>
      <c r="D98" s="49">
        <v>1711</v>
      </c>
      <c r="E98" s="49">
        <v>2001</v>
      </c>
    </row>
    <row r="99" spans="1:5" x14ac:dyDescent="0.2">
      <c r="A99" s="37" t="s">
        <v>108</v>
      </c>
      <c r="B99" s="48">
        <f>$B$8-76</f>
        <v>1937</v>
      </c>
      <c r="C99" s="49">
        <v>3295</v>
      </c>
      <c r="D99" s="49">
        <v>1515</v>
      </c>
      <c r="E99" s="49">
        <v>1780</v>
      </c>
    </row>
    <row r="100" spans="1:5" x14ac:dyDescent="0.2">
      <c r="A100" s="37" t="s">
        <v>109</v>
      </c>
      <c r="B100" s="48">
        <f>$B$8-77</f>
        <v>1936</v>
      </c>
      <c r="C100" s="49">
        <v>3141</v>
      </c>
      <c r="D100" s="49">
        <v>1421</v>
      </c>
      <c r="E100" s="49">
        <v>1720</v>
      </c>
    </row>
    <row r="101" spans="1:5" x14ac:dyDescent="0.2">
      <c r="A101" s="37" t="s">
        <v>110</v>
      </c>
      <c r="B101" s="48">
        <f>$B$8-78</f>
        <v>1935</v>
      </c>
      <c r="C101" s="49">
        <v>2905</v>
      </c>
      <c r="D101" s="49">
        <v>1288</v>
      </c>
      <c r="E101" s="49">
        <v>1617</v>
      </c>
    </row>
    <row r="102" spans="1:5" x14ac:dyDescent="0.2">
      <c r="A102" s="38" t="s">
        <v>111</v>
      </c>
      <c r="B102" s="48">
        <f>$B$8-79</f>
        <v>1934</v>
      </c>
      <c r="C102" s="49">
        <v>2456</v>
      </c>
      <c r="D102" s="49">
        <v>1094</v>
      </c>
      <c r="E102" s="49">
        <v>1362</v>
      </c>
    </row>
    <row r="103" spans="1:5" x14ac:dyDescent="0.2">
      <c r="A103" s="45" t="s">
        <v>36</v>
      </c>
      <c r="B103" s="51"/>
      <c r="C103" s="49">
        <f>SUM(C98:C102)</f>
        <v>15509</v>
      </c>
      <c r="D103" s="49">
        <f>SUM(D98:D102)</f>
        <v>7029</v>
      </c>
      <c r="E103" s="49">
        <f>SUM(E98:E102)</f>
        <v>8480</v>
      </c>
    </row>
    <row r="104" spans="1:5" x14ac:dyDescent="0.2">
      <c r="A104" s="38" t="s">
        <v>112</v>
      </c>
      <c r="B104" s="48">
        <f>$B$8-80</f>
        <v>1933</v>
      </c>
      <c r="C104" s="49">
        <v>1828</v>
      </c>
      <c r="D104" s="49">
        <v>776</v>
      </c>
      <c r="E104" s="49">
        <v>1052</v>
      </c>
    </row>
    <row r="105" spans="1:5" x14ac:dyDescent="0.2">
      <c r="A105" s="38" t="s">
        <v>123</v>
      </c>
      <c r="B105" s="48">
        <f>$B$8-81</f>
        <v>1932</v>
      </c>
      <c r="C105" s="49">
        <v>1662</v>
      </c>
      <c r="D105" s="49">
        <v>720</v>
      </c>
      <c r="E105" s="49">
        <v>942</v>
      </c>
    </row>
    <row r="106" spans="1:5" s="24" customFormat="1" x14ac:dyDescent="0.2">
      <c r="A106" s="38" t="s">
        <v>121</v>
      </c>
      <c r="B106" s="48">
        <f>$B$8-82</f>
        <v>1931</v>
      </c>
      <c r="C106" s="49">
        <v>1626</v>
      </c>
      <c r="D106" s="49">
        <v>654</v>
      </c>
      <c r="E106" s="49">
        <v>972</v>
      </c>
    </row>
    <row r="107" spans="1:5" x14ac:dyDescent="0.2">
      <c r="A107" s="38" t="s">
        <v>124</v>
      </c>
      <c r="B107" s="48">
        <f>$B$8-83</f>
        <v>1930</v>
      </c>
      <c r="C107" s="49">
        <v>1540</v>
      </c>
      <c r="D107" s="49">
        <v>597</v>
      </c>
      <c r="E107" s="49">
        <v>943</v>
      </c>
    </row>
    <row r="108" spans="1:5" x14ac:dyDescent="0.2">
      <c r="A108" s="38" t="s">
        <v>122</v>
      </c>
      <c r="B108" s="48">
        <f>$B$8-84</f>
        <v>1929</v>
      </c>
      <c r="C108" s="49">
        <v>1421</v>
      </c>
      <c r="D108" s="49">
        <v>510</v>
      </c>
      <c r="E108" s="49">
        <v>911</v>
      </c>
    </row>
    <row r="109" spans="1:5" x14ac:dyDescent="0.2">
      <c r="A109" s="45" t="s">
        <v>36</v>
      </c>
      <c r="B109" s="51"/>
      <c r="C109" s="49">
        <f>SUM(C104:C108)</f>
        <v>8077</v>
      </c>
      <c r="D109" s="49">
        <f>SUM(D104:D108)</f>
        <v>3257</v>
      </c>
      <c r="E109" s="49">
        <f>SUM(E104:E108)</f>
        <v>4820</v>
      </c>
    </row>
    <row r="110" spans="1:5" x14ac:dyDescent="0.2">
      <c r="A110" s="38" t="s">
        <v>113</v>
      </c>
      <c r="B110" s="48">
        <f>$B$8-85</f>
        <v>1928</v>
      </c>
      <c r="C110" s="49">
        <v>1249</v>
      </c>
      <c r="D110" s="49">
        <v>508</v>
      </c>
      <c r="E110" s="49">
        <v>741</v>
      </c>
    </row>
    <row r="111" spans="1:5" x14ac:dyDescent="0.2">
      <c r="A111" s="38" t="s">
        <v>114</v>
      </c>
      <c r="B111" s="48">
        <f>$B$8-86</f>
        <v>1927</v>
      </c>
      <c r="C111" s="49">
        <v>1055</v>
      </c>
      <c r="D111" s="49">
        <v>371</v>
      </c>
      <c r="E111" s="49">
        <v>684</v>
      </c>
    </row>
    <row r="112" spans="1:5" x14ac:dyDescent="0.2">
      <c r="A112" s="38" t="s">
        <v>115</v>
      </c>
      <c r="B112" s="48">
        <f>$B$8-87</f>
        <v>1926</v>
      </c>
      <c r="C112" s="49">
        <v>911</v>
      </c>
      <c r="D112" s="49">
        <v>291</v>
      </c>
      <c r="E112" s="49">
        <v>620</v>
      </c>
    </row>
    <row r="113" spans="1:5" x14ac:dyDescent="0.2">
      <c r="A113" s="38" t="s">
        <v>116</v>
      </c>
      <c r="B113" s="48">
        <f>$B$8-88</f>
        <v>1925</v>
      </c>
      <c r="C113" s="49">
        <v>836</v>
      </c>
      <c r="D113" s="49">
        <v>253</v>
      </c>
      <c r="E113" s="49">
        <v>583</v>
      </c>
    </row>
    <row r="114" spans="1:5" x14ac:dyDescent="0.2">
      <c r="A114" s="38" t="s">
        <v>117</v>
      </c>
      <c r="B114" s="48">
        <f>$B$8-89</f>
        <v>1924</v>
      </c>
      <c r="C114" s="49">
        <v>658</v>
      </c>
      <c r="D114" s="49">
        <v>187</v>
      </c>
      <c r="E114" s="49">
        <v>471</v>
      </c>
    </row>
    <row r="115" spans="1:5" x14ac:dyDescent="0.2">
      <c r="A115" s="45" t="s">
        <v>36</v>
      </c>
      <c r="B115" s="52"/>
      <c r="C115" s="49">
        <f>SUM(C110:C114)</f>
        <v>4709</v>
      </c>
      <c r="D115" s="49">
        <f>SUM(D110:D114)</f>
        <v>1610</v>
      </c>
      <c r="E115" s="49">
        <f>SUM(E110:E114)</f>
        <v>3099</v>
      </c>
    </row>
    <row r="116" spans="1:5" x14ac:dyDescent="0.2">
      <c r="A116" s="38" t="s">
        <v>118</v>
      </c>
      <c r="B116" s="48">
        <f>$B$8-90</f>
        <v>1923</v>
      </c>
      <c r="C116" s="49">
        <v>2340</v>
      </c>
      <c r="D116" s="49">
        <v>509</v>
      </c>
      <c r="E116" s="49">
        <v>1831</v>
      </c>
    </row>
    <row r="117" spans="1:5" x14ac:dyDescent="0.2">
      <c r="A117" s="39"/>
      <c r="B117" s="42" t="s">
        <v>119</v>
      </c>
      <c r="C117" s="22"/>
      <c r="D117" s="22"/>
      <c r="E117" s="22"/>
    </row>
    <row r="118" spans="1:5" x14ac:dyDescent="0.2">
      <c r="A118" s="40" t="s">
        <v>120</v>
      </c>
      <c r="B118" s="53"/>
      <c r="C118" s="54">
        <v>301223</v>
      </c>
      <c r="D118" s="54">
        <v>146867</v>
      </c>
      <c r="E118" s="54">
        <v>154356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2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13 SH</oddFooter>
  </headerFooter>
  <rowBreaks count="2" manualBreakCount="2">
    <brk id="49" max="16383" man="1"/>
    <brk id="7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5" t="s">
        <v>166</v>
      </c>
      <c r="B1" s="95"/>
      <c r="C1" s="96"/>
      <c r="D1" s="96"/>
      <c r="E1" s="96"/>
    </row>
    <row r="2" spans="1:8" s="10" customFormat="1" ht="14.1" customHeight="1" x14ac:dyDescent="0.2">
      <c r="A2" s="99" t="s">
        <v>168</v>
      </c>
      <c r="B2" s="99"/>
      <c r="C2" s="99"/>
      <c r="D2" s="99"/>
      <c r="E2" s="99"/>
    </row>
    <row r="3" spans="1:8" s="10" customFormat="1" ht="14.1" customHeight="1" x14ac:dyDescent="0.2">
      <c r="A3" s="95" t="s">
        <v>134</v>
      </c>
      <c r="B3" s="95"/>
      <c r="C3" s="95"/>
      <c r="D3" s="95"/>
      <c r="E3" s="95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35" customHeight="1" x14ac:dyDescent="0.2">
      <c r="A5" s="100" t="s">
        <v>165</v>
      </c>
      <c r="B5" s="102" t="s">
        <v>167</v>
      </c>
      <c r="C5" s="97" t="s">
        <v>30</v>
      </c>
      <c r="D5" s="97" t="s">
        <v>22</v>
      </c>
      <c r="E5" s="98" t="s">
        <v>23</v>
      </c>
    </row>
    <row r="6" spans="1:8" ht="28.35" customHeight="1" x14ac:dyDescent="0.2">
      <c r="A6" s="101"/>
      <c r="B6" s="103"/>
      <c r="C6" s="18" t="s">
        <v>162</v>
      </c>
      <c r="D6" s="18" t="s">
        <v>163</v>
      </c>
      <c r="E6" s="19" t="s">
        <v>164</v>
      </c>
    </row>
    <row r="7" spans="1:8" ht="14.1" customHeight="1" x14ac:dyDescent="0.25">
      <c r="A7" s="35"/>
      <c r="B7" s="41"/>
      <c r="C7" s="20"/>
      <c r="D7" s="20"/>
      <c r="E7" s="20"/>
    </row>
    <row r="8" spans="1:8" ht="14.1" customHeight="1" x14ac:dyDescent="0.25">
      <c r="A8" s="36" t="s">
        <v>31</v>
      </c>
      <c r="B8" s="48">
        <v>2013</v>
      </c>
      <c r="C8" s="49">
        <v>858</v>
      </c>
      <c r="D8" s="49">
        <v>439</v>
      </c>
      <c r="E8" s="49">
        <v>419</v>
      </c>
    </row>
    <row r="9" spans="1:8" ht="14.1" customHeight="1" x14ac:dyDescent="0.25">
      <c r="A9" s="36" t="s">
        <v>32</v>
      </c>
      <c r="B9" s="48">
        <f>$B$8-1</f>
        <v>2012</v>
      </c>
      <c r="C9" s="49">
        <v>920</v>
      </c>
      <c r="D9" s="49">
        <v>449</v>
      </c>
      <c r="E9" s="49">
        <v>471</v>
      </c>
    </row>
    <row r="10" spans="1:8" ht="14.1" customHeight="1" x14ac:dyDescent="0.25">
      <c r="A10" s="36" t="s">
        <v>33</v>
      </c>
      <c r="B10" s="48">
        <f>$B$8-2</f>
        <v>2011</v>
      </c>
      <c r="C10" s="49">
        <v>887</v>
      </c>
      <c r="D10" s="49">
        <v>434</v>
      </c>
      <c r="E10" s="49">
        <v>453</v>
      </c>
    </row>
    <row r="11" spans="1:8" ht="14.1" customHeight="1" x14ac:dyDescent="0.25">
      <c r="A11" s="36" t="s">
        <v>34</v>
      </c>
      <c r="B11" s="48">
        <f>$B$8-3</f>
        <v>2010</v>
      </c>
      <c r="C11" s="49">
        <v>984</v>
      </c>
      <c r="D11" s="49">
        <v>467</v>
      </c>
      <c r="E11" s="49">
        <v>517</v>
      </c>
      <c r="H11" s="23"/>
    </row>
    <row r="12" spans="1:8" ht="14.1" customHeight="1" x14ac:dyDescent="0.25">
      <c r="A12" s="36" t="s">
        <v>35</v>
      </c>
      <c r="B12" s="48">
        <f>$B$8-4</f>
        <v>2009</v>
      </c>
      <c r="C12" s="49">
        <v>963</v>
      </c>
      <c r="D12" s="49">
        <v>502</v>
      </c>
      <c r="E12" s="49">
        <v>461</v>
      </c>
    </row>
    <row r="13" spans="1:8" ht="14.1" customHeight="1" x14ac:dyDescent="0.25">
      <c r="A13" s="43" t="s">
        <v>36</v>
      </c>
      <c r="B13" s="48"/>
      <c r="C13" s="49">
        <f>SUM(C8:C12)</f>
        <v>4612</v>
      </c>
      <c r="D13" s="49">
        <f>SUM(D8:D12)</f>
        <v>2291</v>
      </c>
      <c r="E13" s="49">
        <f>SUM(E8:E12)</f>
        <v>2321</v>
      </c>
    </row>
    <row r="14" spans="1:8" ht="14.1" customHeight="1" x14ac:dyDescent="0.25">
      <c r="A14" s="37" t="s">
        <v>37</v>
      </c>
      <c r="B14" s="48">
        <f>$B$8-5</f>
        <v>2008</v>
      </c>
      <c r="C14" s="49">
        <v>1043</v>
      </c>
      <c r="D14" s="49">
        <v>512</v>
      </c>
      <c r="E14" s="49">
        <v>531</v>
      </c>
    </row>
    <row r="15" spans="1:8" ht="14.1" customHeight="1" x14ac:dyDescent="0.25">
      <c r="A15" s="37" t="s">
        <v>38</v>
      </c>
      <c r="B15" s="48">
        <f>$B$8-6</f>
        <v>2007</v>
      </c>
      <c r="C15" s="49">
        <v>1088</v>
      </c>
      <c r="D15" s="49">
        <v>564</v>
      </c>
      <c r="E15" s="49">
        <v>524</v>
      </c>
    </row>
    <row r="16" spans="1:8" ht="14.1" customHeight="1" x14ac:dyDescent="0.25">
      <c r="A16" s="37" t="s">
        <v>39</v>
      </c>
      <c r="B16" s="48">
        <f>$B$8-7</f>
        <v>2006</v>
      </c>
      <c r="C16" s="49">
        <v>1078</v>
      </c>
      <c r="D16" s="49">
        <v>558</v>
      </c>
      <c r="E16" s="49">
        <v>520</v>
      </c>
    </row>
    <row r="17" spans="1:5" ht="14.1" customHeight="1" x14ac:dyDescent="0.25">
      <c r="A17" s="37" t="s">
        <v>40</v>
      </c>
      <c r="B17" s="48">
        <f>$B$8-8</f>
        <v>2005</v>
      </c>
      <c r="C17" s="49">
        <v>1068</v>
      </c>
      <c r="D17" s="49">
        <v>503</v>
      </c>
      <c r="E17" s="49">
        <v>565</v>
      </c>
    </row>
    <row r="18" spans="1:5" ht="14.1" customHeight="1" x14ac:dyDescent="0.25">
      <c r="A18" s="37" t="s">
        <v>41</v>
      </c>
      <c r="B18" s="48">
        <f>$B$8-9</f>
        <v>2004</v>
      </c>
      <c r="C18" s="49">
        <v>1148</v>
      </c>
      <c r="D18" s="49">
        <v>573</v>
      </c>
      <c r="E18" s="49">
        <v>575</v>
      </c>
    </row>
    <row r="19" spans="1:5" ht="14.1" customHeight="1" x14ac:dyDescent="0.25">
      <c r="A19" s="44" t="s">
        <v>36</v>
      </c>
      <c r="B19" s="50"/>
      <c r="C19" s="49">
        <f>SUM(C14:C18)</f>
        <v>5425</v>
      </c>
      <c r="D19" s="49">
        <f>SUM(D14:D18)</f>
        <v>2710</v>
      </c>
      <c r="E19" s="49">
        <f>SUM(E14:E18)</f>
        <v>2715</v>
      </c>
    </row>
    <row r="20" spans="1:5" ht="14.1" customHeight="1" x14ac:dyDescent="0.25">
      <c r="A20" s="37" t="s">
        <v>42</v>
      </c>
      <c r="B20" s="48">
        <f>$B$8-10</f>
        <v>2003</v>
      </c>
      <c r="C20" s="49">
        <v>1137</v>
      </c>
      <c r="D20" s="49">
        <v>605</v>
      </c>
      <c r="E20" s="49">
        <v>532</v>
      </c>
    </row>
    <row r="21" spans="1:5" ht="14.1" customHeight="1" x14ac:dyDescent="0.25">
      <c r="A21" s="37" t="s">
        <v>43</v>
      </c>
      <c r="B21" s="48">
        <f>$B$8-11</f>
        <v>2002</v>
      </c>
      <c r="C21" s="49">
        <v>1231</v>
      </c>
      <c r="D21" s="49">
        <v>655</v>
      </c>
      <c r="E21" s="49">
        <v>576</v>
      </c>
    </row>
    <row r="22" spans="1:5" ht="14.1" customHeight="1" x14ac:dyDescent="0.25">
      <c r="A22" s="37" t="s">
        <v>44</v>
      </c>
      <c r="B22" s="48">
        <f>$B$8-12</f>
        <v>2001</v>
      </c>
      <c r="C22" s="49">
        <v>1302</v>
      </c>
      <c r="D22" s="49">
        <v>675</v>
      </c>
      <c r="E22" s="49">
        <v>627</v>
      </c>
    </row>
    <row r="23" spans="1:5" ht="14.1" customHeight="1" x14ac:dyDescent="0.25">
      <c r="A23" s="37" t="s">
        <v>45</v>
      </c>
      <c r="B23" s="48">
        <f>$B$8-13</f>
        <v>2000</v>
      </c>
      <c r="C23" s="49">
        <v>1349</v>
      </c>
      <c r="D23" s="49">
        <v>668</v>
      </c>
      <c r="E23" s="49">
        <v>681</v>
      </c>
    </row>
    <row r="24" spans="1:5" ht="14.1" customHeight="1" x14ac:dyDescent="0.25">
      <c r="A24" s="37" t="s">
        <v>46</v>
      </c>
      <c r="B24" s="48">
        <f>$B$8-14</f>
        <v>1999</v>
      </c>
      <c r="C24" s="49">
        <v>1446</v>
      </c>
      <c r="D24" s="49">
        <v>732</v>
      </c>
      <c r="E24" s="49">
        <v>714</v>
      </c>
    </row>
    <row r="25" spans="1:5" ht="14.1" customHeight="1" x14ac:dyDescent="0.25">
      <c r="A25" s="44" t="s">
        <v>36</v>
      </c>
      <c r="B25" s="50"/>
      <c r="C25" s="49">
        <f>SUM(C20:C24)</f>
        <v>6465</v>
      </c>
      <c r="D25" s="49">
        <f>SUM(D20:D24)</f>
        <v>3335</v>
      </c>
      <c r="E25" s="49">
        <f>SUM(E20:E24)</f>
        <v>3130</v>
      </c>
    </row>
    <row r="26" spans="1:5" ht="14.1" customHeight="1" x14ac:dyDescent="0.25">
      <c r="A26" s="37" t="s">
        <v>47</v>
      </c>
      <c r="B26" s="48">
        <f>$B$8-15</f>
        <v>1998</v>
      </c>
      <c r="C26" s="49">
        <v>1465</v>
      </c>
      <c r="D26" s="49">
        <v>770</v>
      </c>
      <c r="E26" s="49">
        <v>695</v>
      </c>
    </row>
    <row r="27" spans="1:5" ht="14.1" customHeight="1" x14ac:dyDescent="0.25">
      <c r="A27" s="37" t="s">
        <v>48</v>
      </c>
      <c r="B27" s="48">
        <f>$B$8-16</f>
        <v>1997</v>
      </c>
      <c r="C27" s="49">
        <v>1475</v>
      </c>
      <c r="D27" s="49">
        <v>763</v>
      </c>
      <c r="E27" s="49">
        <v>712</v>
      </c>
    </row>
    <row r="28" spans="1:5" ht="14.1" customHeight="1" x14ac:dyDescent="0.25">
      <c r="A28" s="37" t="s">
        <v>49</v>
      </c>
      <c r="B28" s="48">
        <f>$B$8-17</f>
        <v>1996</v>
      </c>
      <c r="C28" s="49">
        <v>1500</v>
      </c>
      <c r="D28" s="49">
        <v>756</v>
      </c>
      <c r="E28" s="49">
        <v>744</v>
      </c>
    </row>
    <row r="29" spans="1:5" ht="14.1" customHeight="1" x14ac:dyDescent="0.25">
      <c r="A29" s="37" t="s">
        <v>50</v>
      </c>
      <c r="B29" s="48">
        <f>$B$8-18</f>
        <v>1995</v>
      </c>
      <c r="C29" s="49">
        <v>1449</v>
      </c>
      <c r="D29" s="49">
        <v>744</v>
      </c>
      <c r="E29" s="49">
        <v>705</v>
      </c>
    </row>
    <row r="30" spans="1:5" ht="14.1" customHeight="1" x14ac:dyDescent="0.25">
      <c r="A30" s="36" t="s">
        <v>51</v>
      </c>
      <c r="B30" s="48">
        <f>$B$8-19</f>
        <v>1994</v>
      </c>
      <c r="C30" s="49">
        <v>1373</v>
      </c>
      <c r="D30" s="49">
        <v>697</v>
      </c>
      <c r="E30" s="49">
        <v>676</v>
      </c>
    </row>
    <row r="31" spans="1:5" ht="14.1" customHeight="1" x14ac:dyDescent="0.25">
      <c r="A31" s="44" t="s">
        <v>36</v>
      </c>
      <c r="B31" s="50"/>
      <c r="C31" s="49">
        <f>SUM(C26:C30)</f>
        <v>7262</v>
      </c>
      <c r="D31" s="49">
        <f>SUM(D26:D30)</f>
        <v>3730</v>
      </c>
      <c r="E31" s="49">
        <f>SUM(E26:E30)</f>
        <v>3532</v>
      </c>
    </row>
    <row r="32" spans="1:5" ht="14.1" customHeight="1" x14ac:dyDescent="0.25">
      <c r="A32" s="37" t="s">
        <v>52</v>
      </c>
      <c r="B32" s="48">
        <f>$B$8-20</f>
        <v>1993</v>
      </c>
      <c r="C32" s="49">
        <v>1173</v>
      </c>
      <c r="D32" s="49">
        <v>638</v>
      </c>
      <c r="E32" s="49">
        <v>535</v>
      </c>
    </row>
    <row r="33" spans="1:5" ht="14.1" customHeight="1" x14ac:dyDescent="0.25">
      <c r="A33" s="37" t="s">
        <v>53</v>
      </c>
      <c r="B33" s="48">
        <f>$B$8-21</f>
        <v>1992</v>
      </c>
      <c r="C33" s="49">
        <v>1126</v>
      </c>
      <c r="D33" s="49">
        <v>593</v>
      </c>
      <c r="E33" s="49">
        <v>533</v>
      </c>
    </row>
    <row r="34" spans="1:5" ht="14.1" customHeight="1" x14ac:dyDescent="0.25">
      <c r="A34" s="37" t="s">
        <v>54</v>
      </c>
      <c r="B34" s="48">
        <f>$B$8-22</f>
        <v>1991</v>
      </c>
      <c r="C34" s="49">
        <v>1050</v>
      </c>
      <c r="D34" s="49">
        <v>568</v>
      </c>
      <c r="E34" s="49">
        <v>482</v>
      </c>
    </row>
    <row r="35" spans="1:5" ht="14.1" customHeight="1" x14ac:dyDescent="0.25">
      <c r="A35" s="37" t="s">
        <v>55</v>
      </c>
      <c r="B35" s="48">
        <f>$B$8-23</f>
        <v>1990</v>
      </c>
      <c r="C35" s="49">
        <v>1128</v>
      </c>
      <c r="D35" s="49">
        <v>588</v>
      </c>
      <c r="E35" s="49">
        <v>540</v>
      </c>
    </row>
    <row r="36" spans="1:5" ht="14.1" customHeight="1" x14ac:dyDescent="0.25">
      <c r="A36" s="37" t="s">
        <v>56</v>
      </c>
      <c r="B36" s="48">
        <f>$B$8-24</f>
        <v>1989</v>
      </c>
      <c r="C36" s="49">
        <v>997</v>
      </c>
      <c r="D36" s="49">
        <v>520</v>
      </c>
      <c r="E36" s="49">
        <v>477</v>
      </c>
    </row>
    <row r="37" spans="1:5" ht="14.1" customHeight="1" x14ac:dyDescent="0.25">
      <c r="A37" s="44" t="s">
        <v>36</v>
      </c>
      <c r="B37" s="50"/>
      <c r="C37" s="49">
        <f>SUM(C32:C36)</f>
        <v>5474</v>
      </c>
      <c r="D37" s="49">
        <f>SUM(D32:D36)</f>
        <v>2907</v>
      </c>
      <c r="E37" s="49">
        <f>SUM(E32:E36)</f>
        <v>2567</v>
      </c>
    </row>
    <row r="38" spans="1:5" ht="14.1" customHeight="1" x14ac:dyDescent="0.25">
      <c r="A38" s="37" t="s">
        <v>57</v>
      </c>
      <c r="B38" s="48">
        <f>$B$8-25</f>
        <v>1988</v>
      </c>
      <c r="C38" s="49">
        <v>1038</v>
      </c>
      <c r="D38" s="49">
        <v>546</v>
      </c>
      <c r="E38" s="49">
        <v>492</v>
      </c>
    </row>
    <row r="39" spans="1:5" ht="14.1" customHeight="1" x14ac:dyDescent="0.25">
      <c r="A39" s="37" t="s">
        <v>58</v>
      </c>
      <c r="B39" s="48">
        <f>$B$8-26</f>
        <v>1987</v>
      </c>
      <c r="C39" s="49">
        <v>982</v>
      </c>
      <c r="D39" s="49">
        <v>499</v>
      </c>
      <c r="E39" s="49">
        <v>483</v>
      </c>
    </row>
    <row r="40" spans="1:5" ht="14.1" customHeight="1" x14ac:dyDescent="0.25">
      <c r="A40" s="37" t="s">
        <v>59</v>
      </c>
      <c r="B40" s="48">
        <f>$B$8-27</f>
        <v>1986</v>
      </c>
      <c r="C40" s="49">
        <v>917</v>
      </c>
      <c r="D40" s="49">
        <v>441</v>
      </c>
      <c r="E40" s="49">
        <v>476</v>
      </c>
    </row>
    <row r="41" spans="1:5" ht="14.1" customHeight="1" x14ac:dyDescent="0.2">
      <c r="A41" s="37" t="s">
        <v>60</v>
      </c>
      <c r="B41" s="48">
        <f>$B$8-28</f>
        <v>1985</v>
      </c>
      <c r="C41" s="49">
        <v>905</v>
      </c>
      <c r="D41" s="49">
        <v>441</v>
      </c>
      <c r="E41" s="49">
        <v>464</v>
      </c>
    </row>
    <row r="42" spans="1:5" ht="14.1" customHeight="1" x14ac:dyDescent="0.2">
      <c r="A42" s="37" t="s">
        <v>61</v>
      </c>
      <c r="B42" s="48">
        <f>$B$8-29</f>
        <v>1984</v>
      </c>
      <c r="C42" s="49">
        <v>998</v>
      </c>
      <c r="D42" s="49">
        <v>497</v>
      </c>
      <c r="E42" s="49">
        <v>501</v>
      </c>
    </row>
    <row r="43" spans="1:5" ht="14.1" customHeight="1" x14ac:dyDescent="0.2">
      <c r="A43" s="44" t="s">
        <v>36</v>
      </c>
      <c r="B43" s="50"/>
      <c r="C43" s="49">
        <f>SUM(C38:C42)</f>
        <v>4840</v>
      </c>
      <c r="D43" s="49">
        <f>SUM(D38:D42)</f>
        <v>2424</v>
      </c>
      <c r="E43" s="49">
        <f>SUM(E38:E42)</f>
        <v>2416</v>
      </c>
    </row>
    <row r="44" spans="1:5" ht="14.1" customHeight="1" x14ac:dyDescent="0.2">
      <c r="A44" s="37" t="s">
        <v>62</v>
      </c>
      <c r="B44" s="48">
        <f>$B$8-30</f>
        <v>1983</v>
      </c>
      <c r="C44" s="49">
        <v>964</v>
      </c>
      <c r="D44" s="49">
        <v>447</v>
      </c>
      <c r="E44" s="49">
        <v>517</v>
      </c>
    </row>
    <row r="45" spans="1:5" ht="14.1" customHeight="1" x14ac:dyDescent="0.2">
      <c r="A45" s="37" t="s">
        <v>63</v>
      </c>
      <c r="B45" s="48">
        <f>$B$8-31</f>
        <v>1982</v>
      </c>
      <c r="C45" s="49">
        <v>1096</v>
      </c>
      <c r="D45" s="49">
        <v>533</v>
      </c>
      <c r="E45" s="49">
        <v>563</v>
      </c>
    </row>
    <row r="46" spans="1:5" ht="14.1" customHeight="1" x14ac:dyDescent="0.2">
      <c r="A46" s="37" t="s">
        <v>64</v>
      </c>
      <c r="B46" s="48">
        <f>$B$8-32</f>
        <v>1981</v>
      </c>
      <c r="C46" s="49">
        <v>1116</v>
      </c>
      <c r="D46" s="49">
        <v>547</v>
      </c>
      <c r="E46" s="49">
        <v>569</v>
      </c>
    </row>
    <row r="47" spans="1:5" ht="14.1" customHeight="1" x14ac:dyDescent="0.2">
      <c r="A47" s="37" t="s">
        <v>65</v>
      </c>
      <c r="B47" s="48">
        <f>$B$8-33</f>
        <v>1980</v>
      </c>
      <c r="C47" s="49">
        <v>1203</v>
      </c>
      <c r="D47" s="49">
        <v>597</v>
      </c>
      <c r="E47" s="49">
        <v>606</v>
      </c>
    </row>
    <row r="48" spans="1:5" ht="14.1" customHeight="1" x14ac:dyDescent="0.2">
      <c r="A48" s="37" t="s">
        <v>66</v>
      </c>
      <c r="B48" s="48">
        <f>$B$8-34</f>
        <v>1979</v>
      </c>
      <c r="C48" s="49">
        <v>1154</v>
      </c>
      <c r="D48" s="49">
        <v>544</v>
      </c>
      <c r="E48" s="49">
        <v>610</v>
      </c>
    </row>
    <row r="49" spans="1:5" ht="14.1" customHeight="1" x14ac:dyDescent="0.2">
      <c r="A49" s="44" t="s">
        <v>36</v>
      </c>
      <c r="B49" s="50"/>
      <c r="C49" s="49">
        <f>SUM(C44:C48)</f>
        <v>5533</v>
      </c>
      <c r="D49" s="49">
        <f>SUM(D44:D48)</f>
        <v>2668</v>
      </c>
      <c r="E49" s="49">
        <f>SUM(E44:E48)</f>
        <v>2865</v>
      </c>
    </row>
    <row r="50" spans="1:5" ht="14.1" customHeight="1" x14ac:dyDescent="0.2">
      <c r="A50" s="37" t="s">
        <v>67</v>
      </c>
      <c r="B50" s="48">
        <f>$B$8-35</f>
        <v>1978</v>
      </c>
      <c r="C50" s="49">
        <v>1202</v>
      </c>
      <c r="D50" s="49">
        <v>590</v>
      </c>
      <c r="E50" s="49">
        <v>612</v>
      </c>
    </row>
    <row r="51" spans="1:5" ht="14.1" customHeight="1" x14ac:dyDescent="0.2">
      <c r="A51" s="37" t="s">
        <v>68</v>
      </c>
      <c r="B51" s="48">
        <f>$B$8-36</f>
        <v>1977</v>
      </c>
      <c r="C51" s="49">
        <v>1204</v>
      </c>
      <c r="D51" s="49">
        <v>598</v>
      </c>
      <c r="E51" s="49">
        <v>606</v>
      </c>
    </row>
    <row r="52" spans="1:5" ht="14.1" customHeight="1" x14ac:dyDescent="0.2">
      <c r="A52" s="37" t="s">
        <v>69</v>
      </c>
      <c r="B52" s="48">
        <f>$B$8-37</f>
        <v>1976</v>
      </c>
      <c r="C52" s="49">
        <v>1240</v>
      </c>
      <c r="D52" s="49">
        <v>581</v>
      </c>
      <c r="E52" s="49">
        <v>659</v>
      </c>
    </row>
    <row r="53" spans="1:5" ht="14.1" customHeight="1" x14ac:dyDescent="0.2">
      <c r="A53" s="37" t="s">
        <v>70</v>
      </c>
      <c r="B53" s="48">
        <f>$B$8-38</f>
        <v>1975</v>
      </c>
      <c r="C53" s="49">
        <v>1222</v>
      </c>
      <c r="D53" s="49">
        <v>583</v>
      </c>
      <c r="E53" s="49">
        <v>639</v>
      </c>
    </row>
    <row r="54" spans="1:5" ht="14.1" customHeight="1" x14ac:dyDescent="0.2">
      <c r="A54" s="36" t="s">
        <v>71</v>
      </c>
      <c r="B54" s="48">
        <f>$B$8-39</f>
        <v>1974</v>
      </c>
      <c r="C54" s="49">
        <v>1327</v>
      </c>
      <c r="D54" s="49">
        <v>624</v>
      </c>
      <c r="E54" s="49">
        <v>703</v>
      </c>
    </row>
    <row r="55" spans="1:5" ht="14.1" customHeight="1" x14ac:dyDescent="0.2">
      <c r="A55" s="43" t="s">
        <v>36</v>
      </c>
      <c r="B55" s="50"/>
      <c r="C55" s="49">
        <f>SUM(C50:C54)</f>
        <v>6195</v>
      </c>
      <c r="D55" s="49">
        <f>SUM(D50:D54)</f>
        <v>2976</v>
      </c>
      <c r="E55" s="49">
        <f>SUM(E50:E54)</f>
        <v>3219</v>
      </c>
    </row>
    <row r="56" spans="1:5" ht="14.1" customHeight="1" x14ac:dyDescent="0.2">
      <c r="A56" s="36" t="s">
        <v>72</v>
      </c>
      <c r="B56" s="48">
        <f>$B$8-40</f>
        <v>1973</v>
      </c>
      <c r="C56" s="49">
        <v>1363</v>
      </c>
      <c r="D56" s="49">
        <v>651</v>
      </c>
      <c r="E56" s="49">
        <v>712</v>
      </c>
    </row>
    <row r="57" spans="1:5" ht="14.1" customHeight="1" x14ac:dyDescent="0.2">
      <c r="A57" s="36" t="s">
        <v>73</v>
      </c>
      <c r="B57" s="48">
        <f>$B$8-41</f>
        <v>1972</v>
      </c>
      <c r="C57" s="49">
        <v>1599</v>
      </c>
      <c r="D57" s="49">
        <v>744</v>
      </c>
      <c r="E57" s="49">
        <v>855</v>
      </c>
    </row>
    <row r="58" spans="1:5" ht="14.1" customHeight="1" x14ac:dyDescent="0.2">
      <c r="A58" s="36" t="s">
        <v>74</v>
      </c>
      <c r="B58" s="48">
        <f>$B$8-42</f>
        <v>1971</v>
      </c>
      <c r="C58" s="49">
        <v>1814</v>
      </c>
      <c r="D58" s="49">
        <v>871</v>
      </c>
      <c r="E58" s="49">
        <v>943</v>
      </c>
    </row>
    <row r="59" spans="1:5" ht="14.1" customHeight="1" x14ac:dyDescent="0.2">
      <c r="A59" s="36" t="s">
        <v>75</v>
      </c>
      <c r="B59" s="48">
        <f>$B$8-43</f>
        <v>1970</v>
      </c>
      <c r="C59" s="49">
        <v>1817</v>
      </c>
      <c r="D59" s="49">
        <v>853</v>
      </c>
      <c r="E59" s="49">
        <v>964</v>
      </c>
    </row>
    <row r="60" spans="1:5" ht="14.1" customHeight="1" x14ac:dyDescent="0.2">
      <c r="A60" s="36" t="s">
        <v>76</v>
      </c>
      <c r="B60" s="48">
        <f>$B$8-44</f>
        <v>1969</v>
      </c>
      <c r="C60" s="49">
        <v>2185</v>
      </c>
      <c r="D60" s="49">
        <v>1035</v>
      </c>
      <c r="E60" s="49">
        <v>1150</v>
      </c>
    </row>
    <row r="61" spans="1:5" ht="14.1" customHeight="1" x14ac:dyDescent="0.2">
      <c r="A61" s="44" t="s">
        <v>36</v>
      </c>
      <c r="B61" s="50"/>
      <c r="C61" s="49">
        <f>SUM(C56:C60)</f>
        <v>8778</v>
      </c>
      <c r="D61" s="49">
        <f>SUM(D56:D60)</f>
        <v>4154</v>
      </c>
      <c r="E61" s="49">
        <f>SUM(E56:E60)</f>
        <v>4624</v>
      </c>
    </row>
    <row r="62" spans="1:5" ht="14.1" customHeight="1" x14ac:dyDescent="0.2">
      <c r="A62" s="37" t="s">
        <v>77</v>
      </c>
      <c r="B62" s="48">
        <f>$B$8-45</f>
        <v>1968</v>
      </c>
      <c r="C62" s="49">
        <v>2270</v>
      </c>
      <c r="D62" s="49">
        <v>1141</v>
      </c>
      <c r="E62" s="49">
        <v>1129</v>
      </c>
    </row>
    <row r="63" spans="1:5" ht="14.1" customHeight="1" x14ac:dyDescent="0.2">
      <c r="A63" s="37" t="s">
        <v>78</v>
      </c>
      <c r="B63" s="48">
        <f>$B$8-46</f>
        <v>1967</v>
      </c>
      <c r="C63" s="49">
        <v>2387</v>
      </c>
      <c r="D63" s="49">
        <v>1150</v>
      </c>
      <c r="E63" s="49">
        <v>1237</v>
      </c>
    </row>
    <row r="64" spans="1:5" ht="14.1" customHeight="1" x14ac:dyDescent="0.2">
      <c r="A64" s="37" t="s">
        <v>79</v>
      </c>
      <c r="B64" s="48">
        <f>$B$8-47</f>
        <v>1966</v>
      </c>
      <c r="C64" s="49">
        <v>2373</v>
      </c>
      <c r="D64" s="49">
        <v>1155</v>
      </c>
      <c r="E64" s="49">
        <v>1218</v>
      </c>
    </row>
    <row r="65" spans="1:5" ht="14.1" customHeight="1" x14ac:dyDescent="0.2">
      <c r="A65" s="37" t="s">
        <v>80</v>
      </c>
      <c r="B65" s="48">
        <f>$B$8-48</f>
        <v>1965</v>
      </c>
      <c r="C65" s="49">
        <v>2401</v>
      </c>
      <c r="D65" s="49">
        <v>1205</v>
      </c>
      <c r="E65" s="49">
        <v>1196</v>
      </c>
    </row>
    <row r="66" spans="1:5" ht="14.1" customHeight="1" x14ac:dyDescent="0.2">
      <c r="A66" s="37" t="s">
        <v>81</v>
      </c>
      <c r="B66" s="48">
        <f>$B$8-49</f>
        <v>1964</v>
      </c>
      <c r="C66" s="49">
        <v>2442</v>
      </c>
      <c r="D66" s="49">
        <v>1239</v>
      </c>
      <c r="E66" s="49">
        <v>1203</v>
      </c>
    </row>
    <row r="67" spans="1:5" ht="14.1" customHeight="1" x14ac:dyDescent="0.2">
      <c r="A67" s="44" t="s">
        <v>36</v>
      </c>
      <c r="B67" s="50"/>
      <c r="C67" s="49">
        <f>SUM(C62:C66)</f>
        <v>11873</v>
      </c>
      <c r="D67" s="49">
        <f>SUM(D62:D66)</f>
        <v>5890</v>
      </c>
      <c r="E67" s="49">
        <f>SUM(E62:E66)</f>
        <v>5983</v>
      </c>
    </row>
    <row r="68" spans="1:5" ht="14.1" customHeight="1" x14ac:dyDescent="0.2">
      <c r="A68" s="37" t="s">
        <v>82</v>
      </c>
      <c r="B68" s="48">
        <f>$B$8-50</f>
        <v>1963</v>
      </c>
      <c r="C68" s="49">
        <v>2322</v>
      </c>
      <c r="D68" s="49">
        <v>1148</v>
      </c>
      <c r="E68" s="49">
        <v>1174</v>
      </c>
    </row>
    <row r="69" spans="1:5" ht="14.1" customHeight="1" x14ac:dyDescent="0.2">
      <c r="A69" s="37" t="s">
        <v>83</v>
      </c>
      <c r="B69" s="48">
        <f>$B$8-51</f>
        <v>1962</v>
      </c>
      <c r="C69" s="49">
        <v>2391</v>
      </c>
      <c r="D69" s="49">
        <v>1175</v>
      </c>
      <c r="E69" s="49">
        <v>1216</v>
      </c>
    </row>
    <row r="70" spans="1:5" ht="14.1" customHeight="1" x14ac:dyDescent="0.2">
      <c r="A70" s="37" t="s">
        <v>84</v>
      </c>
      <c r="B70" s="48">
        <f>$B$8-52</f>
        <v>1961</v>
      </c>
      <c r="C70" s="49">
        <v>2272</v>
      </c>
      <c r="D70" s="49">
        <v>1092</v>
      </c>
      <c r="E70" s="49">
        <v>1180</v>
      </c>
    </row>
    <row r="71" spans="1:5" ht="14.1" customHeight="1" x14ac:dyDescent="0.2">
      <c r="A71" s="37" t="s">
        <v>85</v>
      </c>
      <c r="B71" s="48">
        <f>$B$8-53</f>
        <v>1960</v>
      </c>
      <c r="C71" s="49">
        <v>2057</v>
      </c>
      <c r="D71" s="49">
        <v>1038</v>
      </c>
      <c r="E71" s="49">
        <v>1019</v>
      </c>
    </row>
    <row r="72" spans="1:5" ht="14.1" customHeight="1" x14ac:dyDescent="0.2">
      <c r="A72" s="37" t="s">
        <v>86</v>
      </c>
      <c r="B72" s="48">
        <f>$B$8-54</f>
        <v>1959</v>
      </c>
      <c r="C72" s="49">
        <v>2069</v>
      </c>
      <c r="D72" s="49">
        <v>1026</v>
      </c>
      <c r="E72" s="49">
        <v>1043</v>
      </c>
    </row>
    <row r="73" spans="1:5" ht="14.1" customHeight="1" x14ac:dyDescent="0.2">
      <c r="A73" s="44" t="s">
        <v>36</v>
      </c>
      <c r="B73" s="50"/>
      <c r="C73" s="49">
        <f>SUM(C68:C72)</f>
        <v>11111</v>
      </c>
      <c r="D73" s="49">
        <f>SUM(D68:D72)</f>
        <v>5479</v>
      </c>
      <c r="E73" s="49">
        <f>SUM(E68:E72)</f>
        <v>5632</v>
      </c>
    </row>
    <row r="74" spans="1:5" ht="14.1" customHeight="1" x14ac:dyDescent="0.2">
      <c r="A74" s="37" t="s">
        <v>87</v>
      </c>
      <c r="B74" s="48">
        <f>$B$8-55</f>
        <v>1958</v>
      </c>
      <c r="C74" s="49">
        <v>1857</v>
      </c>
      <c r="D74" s="49">
        <v>920</v>
      </c>
      <c r="E74" s="49">
        <v>937</v>
      </c>
    </row>
    <row r="75" spans="1:5" ht="14.1" customHeight="1" x14ac:dyDescent="0.2">
      <c r="A75" s="37" t="s">
        <v>88</v>
      </c>
      <c r="B75" s="48">
        <f>$B$8-56</f>
        <v>1957</v>
      </c>
      <c r="C75" s="49">
        <v>1876</v>
      </c>
      <c r="D75" s="49">
        <v>919</v>
      </c>
      <c r="E75" s="49">
        <v>957</v>
      </c>
    </row>
    <row r="76" spans="1:5" ht="13.15" customHeight="1" x14ac:dyDescent="0.2">
      <c r="A76" s="37" t="s">
        <v>89</v>
      </c>
      <c r="B76" s="48">
        <f>$B$8-57</f>
        <v>1956</v>
      </c>
      <c r="C76" s="49">
        <v>1792</v>
      </c>
      <c r="D76" s="49">
        <v>834</v>
      </c>
      <c r="E76" s="49">
        <v>958</v>
      </c>
    </row>
    <row r="77" spans="1:5" ht="14.1" customHeight="1" x14ac:dyDescent="0.2">
      <c r="A77" s="36" t="s">
        <v>90</v>
      </c>
      <c r="B77" s="48">
        <f>$B$8-58</f>
        <v>1955</v>
      </c>
      <c r="C77" s="49">
        <v>1796</v>
      </c>
      <c r="D77" s="49">
        <v>904</v>
      </c>
      <c r="E77" s="49">
        <v>892</v>
      </c>
    </row>
    <row r="78" spans="1:5" x14ac:dyDescent="0.2">
      <c r="A78" s="37" t="s">
        <v>91</v>
      </c>
      <c r="B78" s="48">
        <f>$B$8-59</f>
        <v>1954</v>
      </c>
      <c r="C78" s="49">
        <v>1653</v>
      </c>
      <c r="D78" s="49">
        <v>824</v>
      </c>
      <c r="E78" s="49">
        <v>829</v>
      </c>
    </row>
    <row r="79" spans="1:5" x14ac:dyDescent="0.2">
      <c r="A79" s="44" t="s">
        <v>36</v>
      </c>
      <c r="B79" s="50"/>
      <c r="C79" s="49">
        <f>SUM(C74:C78)</f>
        <v>8974</v>
      </c>
      <c r="D79" s="49">
        <f>SUM(D74:D78)</f>
        <v>4401</v>
      </c>
      <c r="E79" s="49">
        <f>SUM(E74:E78)</f>
        <v>4573</v>
      </c>
    </row>
    <row r="80" spans="1:5" x14ac:dyDescent="0.2">
      <c r="A80" s="37" t="s">
        <v>92</v>
      </c>
      <c r="B80" s="48">
        <f>$B$8-60</f>
        <v>1953</v>
      </c>
      <c r="C80" s="49">
        <v>1703</v>
      </c>
      <c r="D80" s="49">
        <v>828</v>
      </c>
      <c r="E80" s="49">
        <v>875</v>
      </c>
    </row>
    <row r="81" spans="1:5" x14ac:dyDescent="0.2">
      <c r="A81" s="37" t="s">
        <v>93</v>
      </c>
      <c r="B81" s="48">
        <f>$B$8-61</f>
        <v>1952</v>
      </c>
      <c r="C81" s="49">
        <v>1665</v>
      </c>
      <c r="D81" s="49">
        <v>792</v>
      </c>
      <c r="E81" s="49">
        <v>873</v>
      </c>
    </row>
    <row r="82" spans="1:5" x14ac:dyDescent="0.2">
      <c r="A82" s="37" t="s">
        <v>94</v>
      </c>
      <c r="B82" s="48">
        <f>$B$8-62</f>
        <v>1951</v>
      </c>
      <c r="C82" s="49">
        <v>1735</v>
      </c>
      <c r="D82" s="49">
        <v>842</v>
      </c>
      <c r="E82" s="49">
        <v>893</v>
      </c>
    </row>
    <row r="83" spans="1:5" x14ac:dyDescent="0.2">
      <c r="A83" s="37" t="s">
        <v>95</v>
      </c>
      <c r="B83" s="48">
        <f>$B$8-63</f>
        <v>1950</v>
      </c>
      <c r="C83" s="49">
        <v>1668</v>
      </c>
      <c r="D83" s="49">
        <v>787</v>
      </c>
      <c r="E83" s="49">
        <v>881</v>
      </c>
    </row>
    <row r="84" spans="1:5" x14ac:dyDescent="0.2">
      <c r="A84" s="37" t="s">
        <v>96</v>
      </c>
      <c r="B84" s="48">
        <f>$B$8-64</f>
        <v>1949</v>
      </c>
      <c r="C84" s="49">
        <v>1790</v>
      </c>
      <c r="D84" s="49">
        <v>896</v>
      </c>
      <c r="E84" s="49">
        <v>894</v>
      </c>
    </row>
    <row r="85" spans="1:5" x14ac:dyDescent="0.2">
      <c r="A85" s="44" t="s">
        <v>36</v>
      </c>
      <c r="B85" s="50"/>
      <c r="C85" s="49">
        <f>SUM(C80:C84)</f>
        <v>8561</v>
      </c>
      <c r="D85" s="49">
        <f>SUM(D80:D84)</f>
        <v>4145</v>
      </c>
      <c r="E85" s="49">
        <f>SUM(E80:E84)</f>
        <v>4416</v>
      </c>
    </row>
    <row r="86" spans="1:5" x14ac:dyDescent="0.2">
      <c r="A86" s="37" t="s">
        <v>97</v>
      </c>
      <c r="B86" s="48">
        <f>$B$8-65</f>
        <v>1948</v>
      </c>
      <c r="C86" s="49">
        <v>1790</v>
      </c>
      <c r="D86" s="49">
        <v>883</v>
      </c>
      <c r="E86" s="49">
        <v>907</v>
      </c>
    </row>
    <row r="87" spans="1:5" x14ac:dyDescent="0.2">
      <c r="A87" s="37" t="s">
        <v>98</v>
      </c>
      <c r="B87" s="48">
        <f>$B$8-66</f>
        <v>1947</v>
      </c>
      <c r="C87" s="49">
        <v>1623</v>
      </c>
      <c r="D87" s="49">
        <v>790</v>
      </c>
      <c r="E87" s="49">
        <v>833</v>
      </c>
    </row>
    <row r="88" spans="1:5" x14ac:dyDescent="0.2">
      <c r="A88" s="37" t="s">
        <v>99</v>
      </c>
      <c r="B88" s="48">
        <f>$B$8-67</f>
        <v>1946</v>
      </c>
      <c r="C88" s="49">
        <v>1517</v>
      </c>
      <c r="D88" s="49">
        <v>731</v>
      </c>
      <c r="E88" s="49">
        <v>786</v>
      </c>
    </row>
    <row r="89" spans="1:5" x14ac:dyDescent="0.2">
      <c r="A89" s="37" t="s">
        <v>100</v>
      </c>
      <c r="B89" s="48">
        <f>$B$8-68</f>
        <v>1945</v>
      </c>
      <c r="C89" s="49">
        <v>1232</v>
      </c>
      <c r="D89" s="49">
        <v>576</v>
      </c>
      <c r="E89" s="49">
        <v>656</v>
      </c>
    </row>
    <row r="90" spans="1:5" x14ac:dyDescent="0.2">
      <c r="A90" s="37" t="s">
        <v>101</v>
      </c>
      <c r="B90" s="48">
        <f>$B$8-69</f>
        <v>1944</v>
      </c>
      <c r="C90" s="49">
        <v>1649</v>
      </c>
      <c r="D90" s="49">
        <v>801</v>
      </c>
      <c r="E90" s="49">
        <v>848</v>
      </c>
    </row>
    <row r="91" spans="1:5" x14ac:dyDescent="0.2">
      <c r="A91" s="44" t="s">
        <v>36</v>
      </c>
      <c r="B91" s="50"/>
      <c r="C91" s="49">
        <f>SUM(C86:C90)</f>
        <v>7811</v>
      </c>
      <c r="D91" s="49">
        <f>SUM(D86:D90)</f>
        <v>3781</v>
      </c>
      <c r="E91" s="49">
        <f>SUM(E86:E90)</f>
        <v>4030</v>
      </c>
    </row>
    <row r="92" spans="1:5" x14ac:dyDescent="0.2">
      <c r="A92" s="37" t="s">
        <v>102</v>
      </c>
      <c r="B92" s="48">
        <f>$B$8-70</f>
        <v>1943</v>
      </c>
      <c r="C92" s="49">
        <v>1778</v>
      </c>
      <c r="D92" s="49">
        <v>827</v>
      </c>
      <c r="E92" s="49">
        <v>951</v>
      </c>
    </row>
    <row r="93" spans="1:5" x14ac:dyDescent="0.2">
      <c r="A93" s="37" t="s">
        <v>103</v>
      </c>
      <c r="B93" s="48">
        <f>$B$8-71</f>
        <v>1942</v>
      </c>
      <c r="C93" s="49">
        <v>1697</v>
      </c>
      <c r="D93" s="49">
        <v>807</v>
      </c>
      <c r="E93" s="49">
        <v>890</v>
      </c>
    </row>
    <row r="94" spans="1:5" x14ac:dyDescent="0.2">
      <c r="A94" s="37" t="s">
        <v>104</v>
      </c>
      <c r="B94" s="48">
        <f>$B$8-72</f>
        <v>1941</v>
      </c>
      <c r="C94" s="49">
        <v>2000</v>
      </c>
      <c r="D94" s="49">
        <v>986</v>
      </c>
      <c r="E94" s="49">
        <v>1014</v>
      </c>
    </row>
    <row r="95" spans="1:5" x14ac:dyDescent="0.2">
      <c r="A95" s="37" t="s">
        <v>105</v>
      </c>
      <c r="B95" s="48">
        <f>$B$8-73</f>
        <v>1940</v>
      </c>
      <c r="C95" s="49">
        <v>1953</v>
      </c>
      <c r="D95" s="49">
        <v>909</v>
      </c>
      <c r="E95" s="49">
        <v>1044</v>
      </c>
    </row>
    <row r="96" spans="1:5" x14ac:dyDescent="0.2">
      <c r="A96" s="37" t="s">
        <v>106</v>
      </c>
      <c r="B96" s="48">
        <f>$B$8-74</f>
        <v>1939</v>
      </c>
      <c r="C96" s="49">
        <v>1924</v>
      </c>
      <c r="D96" s="49">
        <v>909</v>
      </c>
      <c r="E96" s="49">
        <v>1015</v>
      </c>
    </row>
    <row r="97" spans="1:5" x14ac:dyDescent="0.2">
      <c r="A97" s="44" t="s">
        <v>36</v>
      </c>
      <c r="B97" s="50"/>
      <c r="C97" s="49">
        <f>SUM(C92:C96)</f>
        <v>9352</v>
      </c>
      <c r="D97" s="49">
        <f>SUM(D92:D96)</f>
        <v>4438</v>
      </c>
      <c r="E97" s="49">
        <f>SUM(E92:E96)</f>
        <v>4914</v>
      </c>
    </row>
    <row r="98" spans="1:5" x14ac:dyDescent="0.2">
      <c r="A98" s="37" t="s">
        <v>107</v>
      </c>
      <c r="B98" s="48">
        <f>$B$8-75</f>
        <v>1938</v>
      </c>
      <c r="C98" s="49">
        <v>1801</v>
      </c>
      <c r="D98" s="49">
        <v>852</v>
      </c>
      <c r="E98" s="49">
        <v>949</v>
      </c>
    </row>
    <row r="99" spans="1:5" x14ac:dyDescent="0.2">
      <c r="A99" s="37" t="s">
        <v>108</v>
      </c>
      <c r="B99" s="48">
        <f>$B$8-76</f>
        <v>1937</v>
      </c>
      <c r="C99" s="49">
        <v>1611</v>
      </c>
      <c r="D99" s="49">
        <v>777</v>
      </c>
      <c r="E99" s="49">
        <v>834</v>
      </c>
    </row>
    <row r="100" spans="1:5" x14ac:dyDescent="0.2">
      <c r="A100" s="37" t="s">
        <v>109</v>
      </c>
      <c r="B100" s="48">
        <f>$B$8-77</f>
        <v>1936</v>
      </c>
      <c r="C100" s="49">
        <v>1386</v>
      </c>
      <c r="D100" s="49">
        <v>617</v>
      </c>
      <c r="E100" s="49">
        <v>769</v>
      </c>
    </row>
    <row r="101" spans="1:5" x14ac:dyDescent="0.2">
      <c r="A101" s="37" t="s">
        <v>110</v>
      </c>
      <c r="B101" s="48">
        <f>$B$8-78</f>
        <v>1935</v>
      </c>
      <c r="C101" s="49">
        <v>1307</v>
      </c>
      <c r="D101" s="49">
        <v>572</v>
      </c>
      <c r="E101" s="49">
        <v>735</v>
      </c>
    </row>
    <row r="102" spans="1:5" x14ac:dyDescent="0.2">
      <c r="A102" s="38" t="s">
        <v>111</v>
      </c>
      <c r="B102" s="48">
        <f>$B$8-79</f>
        <v>1934</v>
      </c>
      <c r="C102" s="49">
        <v>1146</v>
      </c>
      <c r="D102" s="49">
        <v>526</v>
      </c>
      <c r="E102" s="49">
        <v>620</v>
      </c>
    </row>
    <row r="103" spans="1:5" x14ac:dyDescent="0.2">
      <c r="A103" s="45" t="s">
        <v>36</v>
      </c>
      <c r="B103" s="51"/>
      <c r="C103" s="49">
        <f>SUM(C98:C102)</f>
        <v>7251</v>
      </c>
      <c r="D103" s="49">
        <f>SUM(D98:D102)</f>
        <v>3344</v>
      </c>
      <c r="E103" s="49">
        <f>SUM(E98:E102)</f>
        <v>3907</v>
      </c>
    </row>
    <row r="104" spans="1:5" x14ac:dyDescent="0.2">
      <c r="A104" s="38" t="s">
        <v>112</v>
      </c>
      <c r="B104" s="48">
        <f>$B$8-80</f>
        <v>1933</v>
      </c>
      <c r="C104" s="49">
        <v>850</v>
      </c>
      <c r="D104" s="49">
        <v>391</v>
      </c>
      <c r="E104" s="49">
        <v>459</v>
      </c>
    </row>
    <row r="105" spans="1:5" x14ac:dyDescent="0.2">
      <c r="A105" s="38" t="s">
        <v>123</v>
      </c>
      <c r="B105" s="48">
        <f>$B$8-81</f>
        <v>1932</v>
      </c>
      <c r="C105" s="49">
        <v>735</v>
      </c>
      <c r="D105" s="49">
        <v>291</v>
      </c>
      <c r="E105" s="49">
        <v>444</v>
      </c>
    </row>
    <row r="106" spans="1:5" s="24" customFormat="1" x14ac:dyDescent="0.2">
      <c r="A106" s="38" t="s">
        <v>121</v>
      </c>
      <c r="B106" s="48">
        <f>$B$8-82</f>
        <v>1931</v>
      </c>
      <c r="C106" s="49">
        <v>684</v>
      </c>
      <c r="D106" s="49">
        <v>267</v>
      </c>
      <c r="E106" s="49">
        <v>417</v>
      </c>
    </row>
    <row r="107" spans="1:5" x14ac:dyDescent="0.2">
      <c r="A107" s="38" t="s">
        <v>124</v>
      </c>
      <c r="B107" s="48">
        <f>$B$8-83</f>
        <v>1930</v>
      </c>
      <c r="C107" s="49">
        <v>739</v>
      </c>
      <c r="D107" s="49">
        <v>304</v>
      </c>
      <c r="E107" s="49">
        <v>435</v>
      </c>
    </row>
    <row r="108" spans="1:5" x14ac:dyDescent="0.2">
      <c r="A108" s="38" t="s">
        <v>122</v>
      </c>
      <c r="B108" s="48">
        <f>$B$8-84</f>
        <v>1929</v>
      </c>
      <c r="C108" s="49">
        <v>624</v>
      </c>
      <c r="D108" s="49">
        <v>248</v>
      </c>
      <c r="E108" s="49">
        <v>376</v>
      </c>
    </row>
    <row r="109" spans="1:5" x14ac:dyDescent="0.2">
      <c r="A109" s="45" t="s">
        <v>36</v>
      </c>
      <c r="B109" s="51"/>
      <c r="C109" s="49">
        <f>SUM(C104:C108)</f>
        <v>3632</v>
      </c>
      <c r="D109" s="49">
        <f>SUM(D104:D108)</f>
        <v>1501</v>
      </c>
      <c r="E109" s="49">
        <f>SUM(E104:E108)</f>
        <v>2131</v>
      </c>
    </row>
    <row r="110" spans="1:5" x14ac:dyDescent="0.2">
      <c r="A110" s="38" t="s">
        <v>113</v>
      </c>
      <c r="B110" s="48">
        <f>$B$8-85</f>
        <v>1928</v>
      </c>
      <c r="C110" s="49">
        <v>598</v>
      </c>
      <c r="D110" s="49">
        <v>227</v>
      </c>
      <c r="E110" s="49">
        <v>371</v>
      </c>
    </row>
    <row r="111" spans="1:5" x14ac:dyDescent="0.2">
      <c r="A111" s="38" t="s">
        <v>114</v>
      </c>
      <c r="B111" s="48">
        <f>$B$8-86</f>
        <v>1927</v>
      </c>
      <c r="C111" s="49">
        <v>517</v>
      </c>
      <c r="D111" s="49">
        <v>177</v>
      </c>
      <c r="E111" s="49">
        <v>340</v>
      </c>
    </row>
    <row r="112" spans="1:5" x14ac:dyDescent="0.2">
      <c r="A112" s="38" t="s">
        <v>115</v>
      </c>
      <c r="B112" s="48">
        <f>$B$8-87</f>
        <v>1926</v>
      </c>
      <c r="C112" s="49">
        <v>405</v>
      </c>
      <c r="D112" s="49">
        <v>135</v>
      </c>
      <c r="E112" s="49">
        <v>270</v>
      </c>
    </row>
    <row r="113" spans="1:5" x14ac:dyDescent="0.2">
      <c r="A113" s="38" t="s">
        <v>116</v>
      </c>
      <c r="B113" s="48">
        <f>$B$8-88</f>
        <v>1925</v>
      </c>
      <c r="C113" s="49">
        <v>442</v>
      </c>
      <c r="D113" s="49">
        <v>136</v>
      </c>
      <c r="E113" s="49">
        <v>306</v>
      </c>
    </row>
    <row r="114" spans="1:5" x14ac:dyDescent="0.2">
      <c r="A114" s="38" t="s">
        <v>117</v>
      </c>
      <c r="B114" s="48">
        <f>$B$8-89</f>
        <v>1924</v>
      </c>
      <c r="C114" s="49">
        <v>326</v>
      </c>
      <c r="D114" s="49">
        <v>76</v>
      </c>
      <c r="E114" s="49">
        <v>250</v>
      </c>
    </row>
    <row r="115" spans="1:5" x14ac:dyDescent="0.2">
      <c r="A115" s="45" t="s">
        <v>36</v>
      </c>
      <c r="B115" s="52"/>
      <c r="C115" s="49">
        <f>SUM(C110:C114)</f>
        <v>2288</v>
      </c>
      <c r="D115" s="49">
        <f>SUM(D110:D114)</f>
        <v>751</v>
      </c>
      <c r="E115" s="49">
        <f>SUM(E110:E114)</f>
        <v>1537</v>
      </c>
    </row>
    <row r="116" spans="1:5" x14ac:dyDescent="0.2">
      <c r="A116" s="38" t="s">
        <v>118</v>
      </c>
      <c r="B116" s="48">
        <f>$B$8-90</f>
        <v>1923</v>
      </c>
      <c r="C116" s="49">
        <v>1206</v>
      </c>
      <c r="D116" s="49">
        <v>257</v>
      </c>
      <c r="E116" s="49">
        <v>949</v>
      </c>
    </row>
    <row r="117" spans="1:5" x14ac:dyDescent="0.2">
      <c r="A117" s="39"/>
      <c r="B117" s="42" t="s">
        <v>119</v>
      </c>
      <c r="C117" s="22"/>
      <c r="D117" s="22"/>
      <c r="E117" s="22"/>
    </row>
    <row r="118" spans="1:5" x14ac:dyDescent="0.2">
      <c r="A118" s="40" t="s">
        <v>120</v>
      </c>
      <c r="B118" s="53"/>
      <c r="C118" s="54">
        <v>126643</v>
      </c>
      <c r="D118" s="54">
        <v>61182</v>
      </c>
      <c r="E118" s="54">
        <v>65461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2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13 SH</oddFooter>
  </headerFooter>
  <rowBreaks count="2" manualBreakCount="2">
    <brk id="49" max="16383" man="1"/>
    <brk id="7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5" t="s">
        <v>166</v>
      </c>
      <c r="B1" s="95"/>
      <c r="C1" s="96"/>
      <c r="D1" s="96"/>
      <c r="E1" s="96"/>
    </row>
    <row r="2" spans="1:8" s="10" customFormat="1" ht="14.1" customHeight="1" x14ac:dyDescent="0.2">
      <c r="A2" s="99" t="s">
        <v>168</v>
      </c>
      <c r="B2" s="99"/>
      <c r="C2" s="99"/>
      <c r="D2" s="99"/>
      <c r="E2" s="99"/>
    </row>
    <row r="3" spans="1:8" s="10" customFormat="1" ht="14.1" customHeight="1" x14ac:dyDescent="0.2">
      <c r="A3" s="95" t="s">
        <v>135</v>
      </c>
      <c r="B3" s="95"/>
      <c r="C3" s="95"/>
      <c r="D3" s="95"/>
      <c r="E3" s="95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35" customHeight="1" x14ac:dyDescent="0.2">
      <c r="A5" s="100" t="s">
        <v>165</v>
      </c>
      <c r="B5" s="102" t="s">
        <v>167</v>
      </c>
      <c r="C5" s="97" t="s">
        <v>30</v>
      </c>
      <c r="D5" s="97" t="s">
        <v>22</v>
      </c>
      <c r="E5" s="98" t="s">
        <v>23</v>
      </c>
    </row>
    <row r="6" spans="1:8" ht="28.35" customHeight="1" x14ac:dyDescent="0.2">
      <c r="A6" s="101"/>
      <c r="B6" s="103"/>
      <c r="C6" s="18" t="s">
        <v>162</v>
      </c>
      <c r="D6" s="18" t="s">
        <v>163</v>
      </c>
      <c r="E6" s="19" t="s">
        <v>164</v>
      </c>
    </row>
    <row r="7" spans="1:8" ht="14.1" customHeight="1" x14ac:dyDescent="0.25">
      <c r="A7" s="35"/>
      <c r="B7" s="41"/>
      <c r="C7" s="20"/>
      <c r="D7" s="20"/>
      <c r="E7" s="20"/>
    </row>
    <row r="8" spans="1:8" ht="14.1" customHeight="1" x14ac:dyDescent="0.25">
      <c r="A8" s="36" t="s">
        <v>31</v>
      </c>
      <c r="B8" s="48">
        <v>2013</v>
      </c>
      <c r="C8" s="49">
        <v>1999</v>
      </c>
      <c r="D8" s="49">
        <v>1076</v>
      </c>
      <c r="E8" s="49">
        <v>923</v>
      </c>
    </row>
    <row r="9" spans="1:8" ht="14.1" customHeight="1" x14ac:dyDescent="0.25">
      <c r="A9" s="36" t="s">
        <v>32</v>
      </c>
      <c r="B9" s="48">
        <f>$B$8-1</f>
        <v>2012</v>
      </c>
      <c r="C9" s="49">
        <v>2120</v>
      </c>
      <c r="D9" s="49">
        <v>1108</v>
      </c>
      <c r="E9" s="49">
        <v>1012</v>
      </c>
    </row>
    <row r="10" spans="1:8" ht="14.1" customHeight="1" x14ac:dyDescent="0.25">
      <c r="A10" s="36" t="s">
        <v>33</v>
      </c>
      <c r="B10" s="48">
        <f>$B$8-2</f>
        <v>2011</v>
      </c>
      <c r="C10" s="49">
        <v>2069</v>
      </c>
      <c r="D10" s="49">
        <v>1019</v>
      </c>
      <c r="E10" s="49">
        <v>1050</v>
      </c>
    </row>
    <row r="11" spans="1:8" ht="14.1" customHeight="1" x14ac:dyDescent="0.25">
      <c r="A11" s="36" t="s">
        <v>34</v>
      </c>
      <c r="B11" s="48">
        <f>$B$8-3</f>
        <v>2010</v>
      </c>
      <c r="C11" s="49">
        <v>2222</v>
      </c>
      <c r="D11" s="49">
        <v>1145</v>
      </c>
      <c r="E11" s="49">
        <v>1077</v>
      </c>
      <c r="H11" s="23"/>
    </row>
    <row r="12" spans="1:8" ht="14.1" customHeight="1" x14ac:dyDescent="0.25">
      <c r="A12" s="36" t="s">
        <v>35</v>
      </c>
      <c r="B12" s="48">
        <f>$B$8-4</f>
        <v>2009</v>
      </c>
      <c r="C12" s="49">
        <v>2191</v>
      </c>
      <c r="D12" s="49">
        <v>1147</v>
      </c>
      <c r="E12" s="49">
        <v>1044</v>
      </c>
    </row>
    <row r="13" spans="1:8" ht="14.1" customHeight="1" x14ac:dyDescent="0.25">
      <c r="A13" s="43" t="s">
        <v>36</v>
      </c>
      <c r="B13" s="48"/>
      <c r="C13" s="49">
        <f>SUM(C8:C12)</f>
        <v>10601</v>
      </c>
      <c r="D13" s="49">
        <f>SUM(D8:D12)</f>
        <v>5495</v>
      </c>
      <c r="E13" s="49">
        <f>SUM(E8:E12)</f>
        <v>5106</v>
      </c>
    </row>
    <row r="14" spans="1:8" ht="14.1" customHeight="1" x14ac:dyDescent="0.25">
      <c r="A14" s="37" t="s">
        <v>37</v>
      </c>
      <c r="B14" s="48">
        <f>$B$8-5</f>
        <v>2008</v>
      </c>
      <c r="C14" s="49">
        <v>2438</v>
      </c>
      <c r="D14" s="49">
        <v>1198</v>
      </c>
      <c r="E14" s="49">
        <v>1240</v>
      </c>
    </row>
    <row r="15" spans="1:8" ht="14.1" customHeight="1" x14ac:dyDescent="0.25">
      <c r="A15" s="37" t="s">
        <v>38</v>
      </c>
      <c r="B15" s="48">
        <f>$B$8-6</f>
        <v>2007</v>
      </c>
      <c r="C15" s="49">
        <v>2419</v>
      </c>
      <c r="D15" s="49">
        <v>1261</v>
      </c>
      <c r="E15" s="49">
        <v>1158</v>
      </c>
    </row>
    <row r="16" spans="1:8" ht="14.1" customHeight="1" x14ac:dyDescent="0.25">
      <c r="A16" s="37" t="s">
        <v>39</v>
      </c>
      <c r="B16" s="48">
        <f>$B$8-7</f>
        <v>2006</v>
      </c>
      <c r="C16" s="49">
        <v>2396</v>
      </c>
      <c r="D16" s="49">
        <v>1222</v>
      </c>
      <c r="E16" s="49">
        <v>1174</v>
      </c>
    </row>
    <row r="17" spans="1:5" ht="14.1" customHeight="1" x14ac:dyDescent="0.25">
      <c r="A17" s="37" t="s">
        <v>40</v>
      </c>
      <c r="B17" s="48">
        <f>$B$8-8</f>
        <v>2005</v>
      </c>
      <c r="C17" s="49">
        <v>2422</v>
      </c>
      <c r="D17" s="49">
        <v>1272</v>
      </c>
      <c r="E17" s="49">
        <v>1150</v>
      </c>
    </row>
    <row r="18" spans="1:5" ht="14.1" customHeight="1" x14ac:dyDescent="0.25">
      <c r="A18" s="37" t="s">
        <v>41</v>
      </c>
      <c r="B18" s="48">
        <f>$B$8-9</f>
        <v>2004</v>
      </c>
      <c r="C18" s="49">
        <v>2608</v>
      </c>
      <c r="D18" s="49">
        <v>1343</v>
      </c>
      <c r="E18" s="49">
        <v>1265</v>
      </c>
    </row>
    <row r="19" spans="1:5" ht="14.1" customHeight="1" x14ac:dyDescent="0.25">
      <c r="A19" s="44" t="s">
        <v>36</v>
      </c>
      <c r="B19" s="50"/>
      <c r="C19" s="49">
        <f>SUM(C14:C18)</f>
        <v>12283</v>
      </c>
      <c r="D19" s="49">
        <f>SUM(D14:D18)</f>
        <v>6296</v>
      </c>
      <c r="E19" s="49">
        <f>SUM(E14:E18)</f>
        <v>5987</v>
      </c>
    </row>
    <row r="20" spans="1:5" ht="14.1" customHeight="1" x14ac:dyDescent="0.25">
      <c r="A20" s="37" t="s">
        <v>42</v>
      </c>
      <c r="B20" s="48">
        <f>$B$8-10</f>
        <v>2003</v>
      </c>
      <c r="C20" s="49">
        <v>2648</v>
      </c>
      <c r="D20" s="49">
        <v>1339</v>
      </c>
      <c r="E20" s="49">
        <v>1309</v>
      </c>
    </row>
    <row r="21" spans="1:5" ht="14.1" customHeight="1" x14ac:dyDescent="0.25">
      <c r="A21" s="37" t="s">
        <v>43</v>
      </c>
      <c r="B21" s="48">
        <f>$B$8-11</f>
        <v>2002</v>
      </c>
      <c r="C21" s="49">
        <v>2723</v>
      </c>
      <c r="D21" s="49">
        <v>1410</v>
      </c>
      <c r="E21" s="49">
        <v>1313</v>
      </c>
    </row>
    <row r="22" spans="1:5" ht="14.1" customHeight="1" x14ac:dyDescent="0.25">
      <c r="A22" s="37" t="s">
        <v>44</v>
      </c>
      <c r="B22" s="48">
        <f>$B$8-12</f>
        <v>2001</v>
      </c>
      <c r="C22" s="49">
        <v>2808</v>
      </c>
      <c r="D22" s="49">
        <v>1454</v>
      </c>
      <c r="E22" s="49">
        <v>1354</v>
      </c>
    </row>
    <row r="23" spans="1:5" ht="14.1" customHeight="1" x14ac:dyDescent="0.25">
      <c r="A23" s="37" t="s">
        <v>45</v>
      </c>
      <c r="B23" s="48">
        <f>$B$8-13</f>
        <v>2000</v>
      </c>
      <c r="C23" s="49">
        <v>2989</v>
      </c>
      <c r="D23" s="49">
        <v>1537</v>
      </c>
      <c r="E23" s="49">
        <v>1452</v>
      </c>
    </row>
    <row r="24" spans="1:5" ht="14.1" customHeight="1" x14ac:dyDescent="0.25">
      <c r="A24" s="37" t="s">
        <v>46</v>
      </c>
      <c r="B24" s="48">
        <f>$B$8-14</f>
        <v>1999</v>
      </c>
      <c r="C24" s="49">
        <v>3175</v>
      </c>
      <c r="D24" s="49">
        <v>1651</v>
      </c>
      <c r="E24" s="49">
        <v>1524</v>
      </c>
    </row>
    <row r="25" spans="1:5" ht="14.1" customHeight="1" x14ac:dyDescent="0.25">
      <c r="A25" s="44" t="s">
        <v>36</v>
      </c>
      <c r="B25" s="50"/>
      <c r="C25" s="49">
        <f>SUM(C20:C24)</f>
        <v>14343</v>
      </c>
      <c r="D25" s="49">
        <f>SUM(D20:D24)</f>
        <v>7391</v>
      </c>
      <c r="E25" s="49">
        <f>SUM(E20:E24)</f>
        <v>6952</v>
      </c>
    </row>
    <row r="26" spans="1:5" ht="14.1" customHeight="1" x14ac:dyDescent="0.25">
      <c r="A26" s="37" t="s">
        <v>47</v>
      </c>
      <c r="B26" s="48">
        <f>$B$8-15</f>
        <v>1998</v>
      </c>
      <c r="C26" s="49">
        <v>3198</v>
      </c>
      <c r="D26" s="49">
        <v>1667</v>
      </c>
      <c r="E26" s="49">
        <v>1531</v>
      </c>
    </row>
    <row r="27" spans="1:5" ht="14.1" customHeight="1" x14ac:dyDescent="0.25">
      <c r="A27" s="37" t="s">
        <v>48</v>
      </c>
      <c r="B27" s="48">
        <f>$B$8-16</f>
        <v>1997</v>
      </c>
      <c r="C27" s="49">
        <v>3358</v>
      </c>
      <c r="D27" s="49">
        <v>1751</v>
      </c>
      <c r="E27" s="49">
        <v>1607</v>
      </c>
    </row>
    <row r="28" spans="1:5" ht="14.1" customHeight="1" x14ac:dyDescent="0.25">
      <c r="A28" s="37" t="s">
        <v>49</v>
      </c>
      <c r="B28" s="48">
        <f>$B$8-17</f>
        <v>1996</v>
      </c>
      <c r="C28" s="49">
        <v>3354</v>
      </c>
      <c r="D28" s="49">
        <v>1707</v>
      </c>
      <c r="E28" s="49">
        <v>1647</v>
      </c>
    </row>
    <row r="29" spans="1:5" ht="14.1" customHeight="1" x14ac:dyDescent="0.25">
      <c r="A29" s="37" t="s">
        <v>50</v>
      </c>
      <c r="B29" s="48">
        <f>$B$8-18</f>
        <v>1995</v>
      </c>
      <c r="C29" s="49">
        <v>3093</v>
      </c>
      <c r="D29" s="49">
        <v>1635</v>
      </c>
      <c r="E29" s="49">
        <v>1458</v>
      </c>
    </row>
    <row r="30" spans="1:5" ht="14.1" customHeight="1" x14ac:dyDescent="0.25">
      <c r="A30" s="36" t="s">
        <v>51</v>
      </c>
      <c r="B30" s="48">
        <f>$B$8-19</f>
        <v>1994</v>
      </c>
      <c r="C30" s="49">
        <v>3082</v>
      </c>
      <c r="D30" s="49">
        <v>1647</v>
      </c>
      <c r="E30" s="49">
        <v>1435</v>
      </c>
    </row>
    <row r="31" spans="1:5" ht="14.1" customHeight="1" x14ac:dyDescent="0.25">
      <c r="A31" s="44" t="s">
        <v>36</v>
      </c>
      <c r="B31" s="50"/>
      <c r="C31" s="49">
        <f>SUM(C26:C30)</f>
        <v>16085</v>
      </c>
      <c r="D31" s="49">
        <f>SUM(D26:D30)</f>
        <v>8407</v>
      </c>
      <c r="E31" s="49">
        <f>SUM(E26:E30)</f>
        <v>7678</v>
      </c>
    </row>
    <row r="32" spans="1:5" ht="14.1" customHeight="1" x14ac:dyDescent="0.25">
      <c r="A32" s="37" t="s">
        <v>52</v>
      </c>
      <c r="B32" s="48">
        <f>$B$8-20</f>
        <v>1993</v>
      </c>
      <c r="C32" s="49">
        <v>2845</v>
      </c>
      <c r="D32" s="49">
        <v>1489</v>
      </c>
      <c r="E32" s="49">
        <v>1356</v>
      </c>
    </row>
    <row r="33" spans="1:5" ht="14.1" customHeight="1" x14ac:dyDescent="0.25">
      <c r="A33" s="37" t="s">
        <v>53</v>
      </c>
      <c r="B33" s="48">
        <f>$B$8-21</f>
        <v>1992</v>
      </c>
      <c r="C33" s="49">
        <v>2634</v>
      </c>
      <c r="D33" s="49">
        <v>1377</v>
      </c>
      <c r="E33" s="49">
        <v>1257</v>
      </c>
    </row>
    <row r="34" spans="1:5" ht="14.1" customHeight="1" x14ac:dyDescent="0.25">
      <c r="A34" s="37" t="s">
        <v>54</v>
      </c>
      <c r="B34" s="48">
        <f>$B$8-22</f>
        <v>1991</v>
      </c>
      <c r="C34" s="49">
        <v>2425</v>
      </c>
      <c r="D34" s="49">
        <v>1308</v>
      </c>
      <c r="E34" s="49">
        <v>1117</v>
      </c>
    </row>
    <row r="35" spans="1:5" ht="14.1" customHeight="1" x14ac:dyDescent="0.25">
      <c r="A35" s="37" t="s">
        <v>55</v>
      </c>
      <c r="B35" s="48">
        <f>$B$8-23</f>
        <v>1990</v>
      </c>
      <c r="C35" s="49">
        <v>2446</v>
      </c>
      <c r="D35" s="49">
        <v>1312</v>
      </c>
      <c r="E35" s="49">
        <v>1134</v>
      </c>
    </row>
    <row r="36" spans="1:5" ht="14.1" customHeight="1" x14ac:dyDescent="0.25">
      <c r="A36" s="37" t="s">
        <v>56</v>
      </c>
      <c r="B36" s="48">
        <f>$B$8-24</f>
        <v>1989</v>
      </c>
      <c r="C36" s="49">
        <v>2325</v>
      </c>
      <c r="D36" s="49">
        <v>1219</v>
      </c>
      <c r="E36" s="49">
        <v>1106</v>
      </c>
    </row>
    <row r="37" spans="1:5" ht="14.1" customHeight="1" x14ac:dyDescent="0.25">
      <c r="A37" s="44" t="s">
        <v>36</v>
      </c>
      <c r="B37" s="50"/>
      <c r="C37" s="49">
        <f>SUM(C32:C36)</f>
        <v>12675</v>
      </c>
      <c r="D37" s="49">
        <f>SUM(D32:D36)</f>
        <v>6705</v>
      </c>
      <c r="E37" s="49">
        <f>SUM(E32:E36)</f>
        <v>5970</v>
      </c>
    </row>
    <row r="38" spans="1:5" ht="14.1" customHeight="1" x14ac:dyDescent="0.25">
      <c r="A38" s="37" t="s">
        <v>57</v>
      </c>
      <c r="B38" s="48">
        <f>$B$8-25</f>
        <v>1988</v>
      </c>
      <c r="C38" s="49">
        <v>2410</v>
      </c>
      <c r="D38" s="49">
        <v>1290</v>
      </c>
      <c r="E38" s="49">
        <v>1120</v>
      </c>
    </row>
    <row r="39" spans="1:5" ht="14.1" customHeight="1" x14ac:dyDescent="0.25">
      <c r="A39" s="37" t="s">
        <v>58</v>
      </c>
      <c r="B39" s="48">
        <f>$B$8-26</f>
        <v>1987</v>
      </c>
      <c r="C39" s="49">
        <v>2312</v>
      </c>
      <c r="D39" s="49">
        <v>1217</v>
      </c>
      <c r="E39" s="49">
        <v>1095</v>
      </c>
    </row>
    <row r="40" spans="1:5" ht="14.1" customHeight="1" x14ac:dyDescent="0.25">
      <c r="A40" s="37" t="s">
        <v>59</v>
      </c>
      <c r="B40" s="48">
        <f>$B$8-27</f>
        <v>1986</v>
      </c>
      <c r="C40" s="49">
        <v>2306</v>
      </c>
      <c r="D40" s="49">
        <v>1189</v>
      </c>
      <c r="E40" s="49">
        <v>1117</v>
      </c>
    </row>
    <row r="41" spans="1:5" ht="14.1" customHeight="1" x14ac:dyDescent="0.2">
      <c r="A41" s="37" t="s">
        <v>60</v>
      </c>
      <c r="B41" s="48">
        <f>$B$8-28</f>
        <v>1985</v>
      </c>
      <c r="C41" s="49">
        <v>2270</v>
      </c>
      <c r="D41" s="49">
        <v>1104</v>
      </c>
      <c r="E41" s="49">
        <v>1166</v>
      </c>
    </row>
    <row r="42" spans="1:5" ht="14.1" customHeight="1" x14ac:dyDescent="0.2">
      <c r="A42" s="37" t="s">
        <v>61</v>
      </c>
      <c r="B42" s="48">
        <f>$B$8-29</f>
        <v>1984</v>
      </c>
      <c r="C42" s="49">
        <v>2282</v>
      </c>
      <c r="D42" s="49">
        <v>1165</v>
      </c>
      <c r="E42" s="49">
        <v>1117</v>
      </c>
    </row>
    <row r="43" spans="1:5" ht="14.1" customHeight="1" x14ac:dyDescent="0.2">
      <c r="A43" s="44" t="s">
        <v>36</v>
      </c>
      <c r="B43" s="50"/>
      <c r="C43" s="49">
        <f>SUM(C38:C42)</f>
        <v>11580</v>
      </c>
      <c r="D43" s="49">
        <f>SUM(D38:D42)</f>
        <v>5965</v>
      </c>
      <c r="E43" s="49">
        <f>SUM(E38:E42)</f>
        <v>5615</v>
      </c>
    </row>
    <row r="44" spans="1:5" ht="14.1" customHeight="1" x14ac:dyDescent="0.2">
      <c r="A44" s="37" t="s">
        <v>62</v>
      </c>
      <c r="B44" s="48">
        <f>$B$8-30</f>
        <v>1983</v>
      </c>
      <c r="C44" s="49">
        <v>2382</v>
      </c>
      <c r="D44" s="49">
        <v>1167</v>
      </c>
      <c r="E44" s="49">
        <v>1215</v>
      </c>
    </row>
    <row r="45" spans="1:5" ht="14.1" customHeight="1" x14ac:dyDescent="0.2">
      <c r="A45" s="37" t="s">
        <v>63</v>
      </c>
      <c r="B45" s="48">
        <f>$B$8-31</f>
        <v>1982</v>
      </c>
      <c r="C45" s="49">
        <v>2471</v>
      </c>
      <c r="D45" s="49">
        <v>1182</v>
      </c>
      <c r="E45" s="49">
        <v>1289</v>
      </c>
    </row>
    <row r="46" spans="1:5" ht="14.1" customHeight="1" x14ac:dyDescent="0.2">
      <c r="A46" s="37" t="s">
        <v>64</v>
      </c>
      <c r="B46" s="48">
        <f>$B$8-32</f>
        <v>1981</v>
      </c>
      <c r="C46" s="49">
        <v>2607</v>
      </c>
      <c r="D46" s="49">
        <v>1247</v>
      </c>
      <c r="E46" s="49">
        <v>1360</v>
      </c>
    </row>
    <row r="47" spans="1:5" ht="14.1" customHeight="1" x14ac:dyDescent="0.2">
      <c r="A47" s="37" t="s">
        <v>65</v>
      </c>
      <c r="B47" s="48">
        <f>$B$8-33</f>
        <v>1980</v>
      </c>
      <c r="C47" s="49">
        <v>2702</v>
      </c>
      <c r="D47" s="49">
        <v>1235</v>
      </c>
      <c r="E47" s="49">
        <v>1467</v>
      </c>
    </row>
    <row r="48" spans="1:5" ht="14.1" customHeight="1" x14ac:dyDescent="0.2">
      <c r="A48" s="37" t="s">
        <v>66</v>
      </c>
      <c r="B48" s="48">
        <f>$B$8-34</f>
        <v>1979</v>
      </c>
      <c r="C48" s="49">
        <v>2632</v>
      </c>
      <c r="D48" s="49">
        <v>1283</v>
      </c>
      <c r="E48" s="49">
        <v>1349</v>
      </c>
    </row>
    <row r="49" spans="1:5" ht="14.1" customHeight="1" x14ac:dyDescent="0.2">
      <c r="A49" s="44" t="s">
        <v>36</v>
      </c>
      <c r="B49" s="50"/>
      <c r="C49" s="49">
        <f>SUM(C44:C48)</f>
        <v>12794</v>
      </c>
      <c r="D49" s="49">
        <f>SUM(D44:D48)</f>
        <v>6114</v>
      </c>
      <c r="E49" s="49">
        <f>SUM(E44:E48)</f>
        <v>6680</v>
      </c>
    </row>
    <row r="50" spans="1:5" ht="14.1" customHeight="1" x14ac:dyDescent="0.2">
      <c r="A50" s="37" t="s">
        <v>67</v>
      </c>
      <c r="B50" s="48">
        <f>$B$8-35</f>
        <v>1978</v>
      </c>
      <c r="C50" s="49">
        <v>2745</v>
      </c>
      <c r="D50" s="49">
        <v>1335</v>
      </c>
      <c r="E50" s="49">
        <v>1410</v>
      </c>
    </row>
    <row r="51" spans="1:5" ht="14.1" customHeight="1" x14ac:dyDescent="0.2">
      <c r="A51" s="37" t="s">
        <v>68</v>
      </c>
      <c r="B51" s="48">
        <f>$B$8-36</f>
        <v>1977</v>
      </c>
      <c r="C51" s="49">
        <v>2718</v>
      </c>
      <c r="D51" s="49">
        <v>1321</v>
      </c>
      <c r="E51" s="49">
        <v>1397</v>
      </c>
    </row>
    <row r="52" spans="1:5" ht="14.1" customHeight="1" x14ac:dyDescent="0.2">
      <c r="A52" s="37" t="s">
        <v>69</v>
      </c>
      <c r="B52" s="48">
        <f>$B$8-37</f>
        <v>1976</v>
      </c>
      <c r="C52" s="49">
        <v>2891</v>
      </c>
      <c r="D52" s="49">
        <v>1398</v>
      </c>
      <c r="E52" s="49">
        <v>1493</v>
      </c>
    </row>
    <row r="53" spans="1:5" ht="14.1" customHeight="1" x14ac:dyDescent="0.2">
      <c r="A53" s="37" t="s">
        <v>70</v>
      </c>
      <c r="B53" s="48">
        <f>$B$8-38</f>
        <v>1975</v>
      </c>
      <c r="C53" s="49">
        <v>2873</v>
      </c>
      <c r="D53" s="49">
        <v>1393</v>
      </c>
      <c r="E53" s="49">
        <v>1480</v>
      </c>
    </row>
    <row r="54" spans="1:5" ht="14.1" customHeight="1" x14ac:dyDescent="0.2">
      <c r="A54" s="36" t="s">
        <v>71</v>
      </c>
      <c r="B54" s="48">
        <f>$B$8-39</f>
        <v>1974</v>
      </c>
      <c r="C54" s="49">
        <v>2842</v>
      </c>
      <c r="D54" s="49">
        <v>1380</v>
      </c>
      <c r="E54" s="49">
        <v>1462</v>
      </c>
    </row>
    <row r="55" spans="1:5" ht="14.1" customHeight="1" x14ac:dyDescent="0.2">
      <c r="A55" s="43" t="s">
        <v>36</v>
      </c>
      <c r="B55" s="50"/>
      <c r="C55" s="49">
        <f>SUM(C50:C54)</f>
        <v>14069</v>
      </c>
      <c r="D55" s="49">
        <f>SUM(D50:D54)</f>
        <v>6827</v>
      </c>
      <c r="E55" s="49">
        <f>SUM(E50:E54)</f>
        <v>7242</v>
      </c>
    </row>
    <row r="56" spans="1:5" ht="14.1" customHeight="1" x14ac:dyDescent="0.2">
      <c r="A56" s="36" t="s">
        <v>72</v>
      </c>
      <c r="B56" s="48">
        <f>$B$8-40</f>
        <v>1973</v>
      </c>
      <c r="C56" s="49">
        <v>3150</v>
      </c>
      <c r="D56" s="49">
        <v>1526</v>
      </c>
      <c r="E56" s="49">
        <v>1624</v>
      </c>
    </row>
    <row r="57" spans="1:5" ht="14.1" customHeight="1" x14ac:dyDescent="0.2">
      <c r="A57" s="36" t="s">
        <v>73</v>
      </c>
      <c r="B57" s="48">
        <f>$B$8-41</f>
        <v>1972</v>
      </c>
      <c r="C57" s="49">
        <v>3436</v>
      </c>
      <c r="D57" s="49">
        <v>1659</v>
      </c>
      <c r="E57" s="49">
        <v>1777</v>
      </c>
    </row>
    <row r="58" spans="1:5" ht="14.1" customHeight="1" x14ac:dyDescent="0.2">
      <c r="A58" s="36" t="s">
        <v>74</v>
      </c>
      <c r="B58" s="48">
        <f>$B$8-42</f>
        <v>1971</v>
      </c>
      <c r="C58" s="49">
        <v>3782</v>
      </c>
      <c r="D58" s="49">
        <v>1882</v>
      </c>
      <c r="E58" s="49">
        <v>1900</v>
      </c>
    </row>
    <row r="59" spans="1:5" ht="14.1" customHeight="1" x14ac:dyDescent="0.2">
      <c r="A59" s="36" t="s">
        <v>75</v>
      </c>
      <c r="B59" s="48">
        <f>$B$8-43</f>
        <v>1970</v>
      </c>
      <c r="C59" s="49">
        <v>4055</v>
      </c>
      <c r="D59" s="49">
        <v>1967</v>
      </c>
      <c r="E59" s="49">
        <v>2088</v>
      </c>
    </row>
    <row r="60" spans="1:5" ht="14.1" customHeight="1" x14ac:dyDescent="0.2">
      <c r="A60" s="36" t="s">
        <v>76</v>
      </c>
      <c r="B60" s="48">
        <f>$B$8-44</f>
        <v>1969</v>
      </c>
      <c r="C60" s="49">
        <v>4641</v>
      </c>
      <c r="D60" s="49">
        <v>2297</v>
      </c>
      <c r="E60" s="49">
        <v>2344</v>
      </c>
    </row>
    <row r="61" spans="1:5" ht="14.1" customHeight="1" x14ac:dyDescent="0.2">
      <c r="A61" s="44" t="s">
        <v>36</v>
      </c>
      <c r="B61" s="50"/>
      <c r="C61" s="49">
        <f>SUM(C56:C60)</f>
        <v>19064</v>
      </c>
      <c r="D61" s="49">
        <f>SUM(D56:D60)</f>
        <v>9331</v>
      </c>
      <c r="E61" s="49">
        <f>SUM(E56:E60)</f>
        <v>9733</v>
      </c>
    </row>
    <row r="62" spans="1:5" ht="14.1" customHeight="1" x14ac:dyDescent="0.2">
      <c r="A62" s="37" t="s">
        <v>77</v>
      </c>
      <c r="B62" s="48">
        <f>$B$8-45</f>
        <v>1968</v>
      </c>
      <c r="C62" s="49">
        <v>4986</v>
      </c>
      <c r="D62" s="49">
        <v>2469</v>
      </c>
      <c r="E62" s="49">
        <v>2517</v>
      </c>
    </row>
    <row r="63" spans="1:5" ht="14.1" customHeight="1" x14ac:dyDescent="0.2">
      <c r="A63" s="37" t="s">
        <v>78</v>
      </c>
      <c r="B63" s="48">
        <f>$B$8-46</f>
        <v>1967</v>
      </c>
      <c r="C63" s="49">
        <v>5107</v>
      </c>
      <c r="D63" s="49">
        <v>2545</v>
      </c>
      <c r="E63" s="49">
        <v>2562</v>
      </c>
    </row>
    <row r="64" spans="1:5" ht="14.1" customHeight="1" x14ac:dyDescent="0.2">
      <c r="A64" s="37" t="s">
        <v>79</v>
      </c>
      <c r="B64" s="48">
        <f>$B$8-47</f>
        <v>1966</v>
      </c>
      <c r="C64" s="49">
        <v>5270</v>
      </c>
      <c r="D64" s="49">
        <v>2632</v>
      </c>
      <c r="E64" s="49">
        <v>2638</v>
      </c>
    </row>
    <row r="65" spans="1:5" ht="14.1" customHeight="1" x14ac:dyDescent="0.2">
      <c r="A65" s="37" t="s">
        <v>80</v>
      </c>
      <c r="B65" s="48">
        <f>$B$8-48</f>
        <v>1965</v>
      </c>
      <c r="C65" s="49">
        <v>5057</v>
      </c>
      <c r="D65" s="49">
        <v>2433</v>
      </c>
      <c r="E65" s="49">
        <v>2624</v>
      </c>
    </row>
    <row r="66" spans="1:5" ht="14.1" customHeight="1" x14ac:dyDescent="0.2">
      <c r="A66" s="37" t="s">
        <v>81</v>
      </c>
      <c r="B66" s="48">
        <f>$B$8-49</f>
        <v>1964</v>
      </c>
      <c r="C66" s="49">
        <v>5209</v>
      </c>
      <c r="D66" s="49">
        <v>2592</v>
      </c>
      <c r="E66" s="49">
        <v>2617</v>
      </c>
    </row>
    <row r="67" spans="1:5" ht="14.1" customHeight="1" x14ac:dyDescent="0.2">
      <c r="A67" s="44" t="s">
        <v>36</v>
      </c>
      <c r="B67" s="50"/>
      <c r="C67" s="49">
        <f>SUM(C62:C66)</f>
        <v>25629</v>
      </c>
      <c r="D67" s="49">
        <f>SUM(D62:D66)</f>
        <v>12671</v>
      </c>
      <c r="E67" s="49">
        <f>SUM(E62:E66)</f>
        <v>12958</v>
      </c>
    </row>
    <row r="68" spans="1:5" ht="14.1" customHeight="1" x14ac:dyDescent="0.2">
      <c r="A68" s="37" t="s">
        <v>82</v>
      </c>
      <c r="B68" s="48">
        <f>$B$8-50</f>
        <v>1963</v>
      </c>
      <c r="C68" s="49">
        <v>5038</v>
      </c>
      <c r="D68" s="49">
        <v>2483</v>
      </c>
      <c r="E68" s="49">
        <v>2555</v>
      </c>
    </row>
    <row r="69" spans="1:5" ht="14.1" customHeight="1" x14ac:dyDescent="0.2">
      <c r="A69" s="37" t="s">
        <v>83</v>
      </c>
      <c r="B69" s="48">
        <f>$B$8-51</f>
        <v>1962</v>
      </c>
      <c r="C69" s="49">
        <v>4696</v>
      </c>
      <c r="D69" s="49">
        <v>2312</v>
      </c>
      <c r="E69" s="49">
        <v>2384</v>
      </c>
    </row>
    <row r="70" spans="1:5" ht="14.1" customHeight="1" x14ac:dyDescent="0.2">
      <c r="A70" s="37" t="s">
        <v>84</v>
      </c>
      <c r="B70" s="48">
        <f>$B$8-52</f>
        <v>1961</v>
      </c>
      <c r="C70" s="49">
        <v>4674</v>
      </c>
      <c r="D70" s="49">
        <v>2350</v>
      </c>
      <c r="E70" s="49">
        <v>2324</v>
      </c>
    </row>
    <row r="71" spans="1:5" ht="14.1" customHeight="1" x14ac:dyDescent="0.2">
      <c r="A71" s="37" t="s">
        <v>85</v>
      </c>
      <c r="B71" s="48">
        <f>$B$8-53</f>
        <v>1960</v>
      </c>
      <c r="C71" s="49">
        <v>4347</v>
      </c>
      <c r="D71" s="49">
        <v>2141</v>
      </c>
      <c r="E71" s="49">
        <v>2206</v>
      </c>
    </row>
    <row r="72" spans="1:5" ht="14.1" customHeight="1" x14ac:dyDescent="0.2">
      <c r="A72" s="37" t="s">
        <v>86</v>
      </c>
      <c r="B72" s="48">
        <f>$B$8-54</f>
        <v>1959</v>
      </c>
      <c r="C72" s="49">
        <v>4240</v>
      </c>
      <c r="D72" s="49">
        <v>2102</v>
      </c>
      <c r="E72" s="49">
        <v>2138</v>
      </c>
    </row>
    <row r="73" spans="1:5" ht="14.1" customHeight="1" x14ac:dyDescent="0.2">
      <c r="A73" s="44" t="s">
        <v>36</v>
      </c>
      <c r="B73" s="50"/>
      <c r="C73" s="49">
        <f>SUM(C68:C72)</f>
        <v>22995</v>
      </c>
      <c r="D73" s="49">
        <f>SUM(D68:D72)</f>
        <v>11388</v>
      </c>
      <c r="E73" s="49">
        <f>SUM(E68:E72)</f>
        <v>11607</v>
      </c>
    </row>
    <row r="74" spans="1:5" ht="14.1" customHeight="1" x14ac:dyDescent="0.2">
      <c r="A74" s="37" t="s">
        <v>87</v>
      </c>
      <c r="B74" s="48">
        <f>$B$8-55</f>
        <v>1958</v>
      </c>
      <c r="C74" s="49">
        <v>3963</v>
      </c>
      <c r="D74" s="49">
        <v>1960</v>
      </c>
      <c r="E74" s="49">
        <v>2003</v>
      </c>
    </row>
    <row r="75" spans="1:5" ht="14.1" customHeight="1" x14ac:dyDescent="0.2">
      <c r="A75" s="37" t="s">
        <v>88</v>
      </c>
      <c r="B75" s="48">
        <f>$B$8-56</f>
        <v>1957</v>
      </c>
      <c r="C75" s="49">
        <v>3864</v>
      </c>
      <c r="D75" s="49">
        <v>1888</v>
      </c>
      <c r="E75" s="49">
        <v>1976</v>
      </c>
    </row>
    <row r="76" spans="1:5" ht="13.15" customHeight="1" x14ac:dyDescent="0.2">
      <c r="A76" s="37" t="s">
        <v>89</v>
      </c>
      <c r="B76" s="48">
        <f>$B$8-57</f>
        <v>1956</v>
      </c>
      <c r="C76" s="49">
        <v>3599</v>
      </c>
      <c r="D76" s="49">
        <v>1766</v>
      </c>
      <c r="E76" s="49">
        <v>1833</v>
      </c>
    </row>
    <row r="77" spans="1:5" ht="14.1" customHeight="1" x14ac:dyDescent="0.2">
      <c r="A77" s="36" t="s">
        <v>90</v>
      </c>
      <c r="B77" s="48">
        <f>$B$8-58</f>
        <v>1955</v>
      </c>
      <c r="C77" s="49">
        <v>3667</v>
      </c>
      <c r="D77" s="49">
        <v>1809</v>
      </c>
      <c r="E77" s="49">
        <v>1858</v>
      </c>
    </row>
    <row r="78" spans="1:5" x14ac:dyDescent="0.2">
      <c r="A78" s="37" t="s">
        <v>91</v>
      </c>
      <c r="B78" s="48">
        <f>$B$8-59</f>
        <v>1954</v>
      </c>
      <c r="C78" s="49">
        <v>3647</v>
      </c>
      <c r="D78" s="49">
        <v>1769</v>
      </c>
      <c r="E78" s="49">
        <v>1878</v>
      </c>
    </row>
    <row r="79" spans="1:5" x14ac:dyDescent="0.2">
      <c r="A79" s="44" t="s">
        <v>36</v>
      </c>
      <c r="B79" s="50"/>
      <c r="C79" s="49">
        <f>SUM(C74:C78)</f>
        <v>18740</v>
      </c>
      <c r="D79" s="49">
        <f>SUM(D74:D78)</f>
        <v>9192</v>
      </c>
      <c r="E79" s="49">
        <f>SUM(E74:E78)</f>
        <v>9548</v>
      </c>
    </row>
    <row r="80" spans="1:5" x14ac:dyDescent="0.2">
      <c r="A80" s="37" t="s">
        <v>92</v>
      </c>
      <c r="B80" s="48">
        <f>$B$8-60</f>
        <v>1953</v>
      </c>
      <c r="C80" s="49">
        <v>3549</v>
      </c>
      <c r="D80" s="49">
        <v>1756</v>
      </c>
      <c r="E80" s="49">
        <v>1793</v>
      </c>
    </row>
    <row r="81" spans="1:5" x14ac:dyDescent="0.2">
      <c r="A81" s="37" t="s">
        <v>93</v>
      </c>
      <c r="B81" s="48">
        <f>$B$8-61</f>
        <v>1952</v>
      </c>
      <c r="C81" s="49">
        <v>3375</v>
      </c>
      <c r="D81" s="49">
        <v>1689</v>
      </c>
      <c r="E81" s="49">
        <v>1686</v>
      </c>
    </row>
    <row r="82" spans="1:5" x14ac:dyDescent="0.2">
      <c r="A82" s="37" t="s">
        <v>94</v>
      </c>
      <c r="B82" s="48">
        <f>$B$8-62</f>
        <v>1951</v>
      </c>
      <c r="C82" s="49">
        <v>3499</v>
      </c>
      <c r="D82" s="49">
        <v>1732</v>
      </c>
      <c r="E82" s="49">
        <v>1767</v>
      </c>
    </row>
    <row r="83" spans="1:5" x14ac:dyDescent="0.2">
      <c r="A83" s="37" t="s">
        <v>95</v>
      </c>
      <c r="B83" s="48">
        <f>$B$8-63</f>
        <v>1950</v>
      </c>
      <c r="C83" s="49">
        <v>3452</v>
      </c>
      <c r="D83" s="49">
        <v>1724</v>
      </c>
      <c r="E83" s="49">
        <v>1728</v>
      </c>
    </row>
    <row r="84" spans="1:5" x14ac:dyDescent="0.2">
      <c r="A84" s="37" t="s">
        <v>96</v>
      </c>
      <c r="B84" s="48">
        <f>$B$8-64</f>
        <v>1949</v>
      </c>
      <c r="C84" s="49">
        <v>3542</v>
      </c>
      <c r="D84" s="49">
        <v>1735</v>
      </c>
      <c r="E84" s="49">
        <v>1807</v>
      </c>
    </row>
    <row r="85" spans="1:5" x14ac:dyDescent="0.2">
      <c r="A85" s="44" t="s">
        <v>36</v>
      </c>
      <c r="B85" s="50"/>
      <c r="C85" s="49">
        <f>SUM(C80:C84)</f>
        <v>17417</v>
      </c>
      <c r="D85" s="49">
        <f>SUM(D80:D84)</f>
        <v>8636</v>
      </c>
      <c r="E85" s="49">
        <f>SUM(E80:E84)</f>
        <v>8781</v>
      </c>
    </row>
    <row r="86" spans="1:5" x14ac:dyDescent="0.2">
      <c r="A86" s="37" t="s">
        <v>97</v>
      </c>
      <c r="B86" s="48">
        <f>$B$8-65</f>
        <v>1948</v>
      </c>
      <c r="C86" s="49">
        <v>3437</v>
      </c>
      <c r="D86" s="49">
        <v>1693</v>
      </c>
      <c r="E86" s="49">
        <v>1744</v>
      </c>
    </row>
    <row r="87" spans="1:5" x14ac:dyDescent="0.2">
      <c r="A87" s="37" t="s">
        <v>98</v>
      </c>
      <c r="B87" s="48">
        <f>$B$8-66</f>
        <v>1947</v>
      </c>
      <c r="C87" s="49">
        <v>3134</v>
      </c>
      <c r="D87" s="49">
        <v>1547</v>
      </c>
      <c r="E87" s="49">
        <v>1587</v>
      </c>
    </row>
    <row r="88" spans="1:5" x14ac:dyDescent="0.2">
      <c r="A88" s="37" t="s">
        <v>99</v>
      </c>
      <c r="B88" s="48">
        <f>$B$8-67</f>
        <v>1946</v>
      </c>
      <c r="C88" s="49">
        <v>2811</v>
      </c>
      <c r="D88" s="49">
        <v>1355</v>
      </c>
      <c r="E88" s="49">
        <v>1456</v>
      </c>
    </row>
    <row r="89" spans="1:5" x14ac:dyDescent="0.2">
      <c r="A89" s="37" t="s">
        <v>100</v>
      </c>
      <c r="B89" s="48">
        <f>$B$8-68</f>
        <v>1945</v>
      </c>
      <c r="C89" s="49">
        <v>2392</v>
      </c>
      <c r="D89" s="49">
        <v>1151</v>
      </c>
      <c r="E89" s="49">
        <v>1241</v>
      </c>
    </row>
    <row r="90" spans="1:5" x14ac:dyDescent="0.2">
      <c r="A90" s="37" t="s">
        <v>101</v>
      </c>
      <c r="B90" s="48">
        <f>$B$8-69</f>
        <v>1944</v>
      </c>
      <c r="C90" s="49">
        <v>3162</v>
      </c>
      <c r="D90" s="49">
        <v>1556</v>
      </c>
      <c r="E90" s="49">
        <v>1606</v>
      </c>
    </row>
    <row r="91" spans="1:5" x14ac:dyDescent="0.2">
      <c r="A91" s="44" t="s">
        <v>36</v>
      </c>
      <c r="B91" s="50"/>
      <c r="C91" s="49">
        <f>SUM(C86:C90)</f>
        <v>14936</v>
      </c>
      <c r="D91" s="49">
        <f>SUM(D86:D90)</f>
        <v>7302</v>
      </c>
      <c r="E91" s="49">
        <f>SUM(E86:E90)</f>
        <v>7634</v>
      </c>
    </row>
    <row r="92" spans="1:5" x14ac:dyDescent="0.2">
      <c r="A92" s="37" t="s">
        <v>102</v>
      </c>
      <c r="B92" s="48">
        <f>$B$8-70</f>
        <v>1943</v>
      </c>
      <c r="C92" s="49">
        <v>3243</v>
      </c>
      <c r="D92" s="49">
        <v>1566</v>
      </c>
      <c r="E92" s="49">
        <v>1677</v>
      </c>
    </row>
    <row r="93" spans="1:5" x14ac:dyDescent="0.2">
      <c r="A93" s="37" t="s">
        <v>103</v>
      </c>
      <c r="B93" s="48">
        <f>$B$8-71</f>
        <v>1942</v>
      </c>
      <c r="C93" s="49">
        <v>3072</v>
      </c>
      <c r="D93" s="49">
        <v>1540</v>
      </c>
      <c r="E93" s="49">
        <v>1532</v>
      </c>
    </row>
    <row r="94" spans="1:5" x14ac:dyDescent="0.2">
      <c r="A94" s="37" t="s">
        <v>104</v>
      </c>
      <c r="B94" s="48">
        <f>$B$8-72</f>
        <v>1941</v>
      </c>
      <c r="C94" s="49">
        <v>3792</v>
      </c>
      <c r="D94" s="49">
        <v>1796</v>
      </c>
      <c r="E94" s="49">
        <v>1996</v>
      </c>
    </row>
    <row r="95" spans="1:5" x14ac:dyDescent="0.2">
      <c r="A95" s="37" t="s">
        <v>105</v>
      </c>
      <c r="B95" s="48">
        <f>$B$8-73</f>
        <v>1940</v>
      </c>
      <c r="C95" s="49">
        <v>3699</v>
      </c>
      <c r="D95" s="49">
        <v>1847</v>
      </c>
      <c r="E95" s="49">
        <v>1852</v>
      </c>
    </row>
    <row r="96" spans="1:5" x14ac:dyDescent="0.2">
      <c r="A96" s="37" t="s">
        <v>106</v>
      </c>
      <c r="B96" s="48">
        <f>$B$8-74</f>
        <v>1939</v>
      </c>
      <c r="C96" s="49">
        <v>3551</v>
      </c>
      <c r="D96" s="49">
        <v>1653</v>
      </c>
      <c r="E96" s="49">
        <v>1898</v>
      </c>
    </row>
    <row r="97" spans="1:5" x14ac:dyDescent="0.2">
      <c r="A97" s="44" t="s">
        <v>36</v>
      </c>
      <c r="B97" s="50"/>
      <c r="C97" s="49">
        <f>SUM(C92:C96)</f>
        <v>17357</v>
      </c>
      <c r="D97" s="49">
        <f>SUM(D92:D96)</f>
        <v>8402</v>
      </c>
      <c r="E97" s="49">
        <f>SUM(E92:E96)</f>
        <v>8955</v>
      </c>
    </row>
    <row r="98" spans="1:5" x14ac:dyDescent="0.2">
      <c r="A98" s="37" t="s">
        <v>107</v>
      </c>
      <c r="B98" s="48">
        <f>$B$8-75</f>
        <v>1938</v>
      </c>
      <c r="C98" s="49">
        <v>3355</v>
      </c>
      <c r="D98" s="49">
        <v>1601</v>
      </c>
      <c r="E98" s="49">
        <v>1754</v>
      </c>
    </row>
    <row r="99" spans="1:5" x14ac:dyDescent="0.2">
      <c r="A99" s="37" t="s">
        <v>108</v>
      </c>
      <c r="B99" s="48">
        <f>$B$8-76</f>
        <v>1937</v>
      </c>
      <c r="C99" s="49">
        <v>3026</v>
      </c>
      <c r="D99" s="49">
        <v>1447</v>
      </c>
      <c r="E99" s="49">
        <v>1579</v>
      </c>
    </row>
    <row r="100" spans="1:5" x14ac:dyDescent="0.2">
      <c r="A100" s="37" t="s">
        <v>109</v>
      </c>
      <c r="B100" s="48">
        <f>$B$8-77</f>
        <v>1936</v>
      </c>
      <c r="C100" s="49">
        <v>2747</v>
      </c>
      <c r="D100" s="49">
        <v>1308</v>
      </c>
      <c r="E100" s="49">
        <v>1439</v>
      </c>
    </row>
    <row r="101" spans="1:5" x14ac:dyDescent="0.2">
      <c r="A101" s="37" t="s">
        <v>110</v>
      </c>
      <c r="B101" s="48">
        <f>$B$8-78</f>
        <v>1935</v>
      </c>
      <c r="C101" s="49">
        <v>2591</v>
      </c>
      <c r="D101" s="49">
        <v>1179</v>
      </c>
      <c r="E101" s="49">
        <v>1412</v>
      </c>
    </row>
    <row r="102" spans="1:5" x14ac:dyDescent="0.2">
      <c r="A102" s="38" t="s">
        <v>111</v>
      </c>
      <c r="B102" s="48">
        <f>$B$8-79</f>
        <v>1934</v>
      </c>
      <c r="C102" s="49">
        <v>2095</v>
      </c>
      <c r="D102" s="49">
        <v>937</v>
      </c>
      <c r="E102" s="49">
        <v>1158</v>
      </c>
    </row>
    <row r="103" spans="1:5" x14ac:dyDescent="0.2">
      <c r="A103" s="45" t="s">
        <v>36</v>
      </c>
      <c r="B103" s="51"/>
      <c r="C103" s="49">
        <f>SUM(C98:C102)</f>
        <v>13814</v>
      </c>
      <c r="D103" s="49">
        <f>SUM(D98:D102)</f>
        <v>6472</v>
      </c>
      <c r="E103" s="49">
        <f>SUM(E98:E102)</f>
        <v>7342</v>
      </c>
    </row>
    <row r="104" spans="1:5" x14ac:dyDescent="0.2">
      <c r="A104" s="38" t="s">
        <v>112</v>
      </c>
      <c r="B104" s="48">
        <f>$B$8-80</f>
        <v>1933</v>
      </c>
      <c r="C104" s="49">
        <v>1582</v>
      </c>
      <c r="D104" s="49">
        <v>682</v>
      </c>
      <c r="E104" s="49">
        <v>900</v>
      </c>
    </row>
    <row r="105" spans="1:5" x14ac:dyDescent="0.2">
      <c r="A105" s="38" t="s">
        <v>123</v>
      </c>
      <c r="B105" s="48">
        <f>$B$8-81</f>
        <v>1932</v>
      </c>
      <c r="C105" s="49">
        <v>1494</v>
      </c>
      <c r="D105" s="49">
        <v>595</v>
      </c>
      <c r="E105" s="49">
        <v>899</v>
      </c>
    </row>
    <row r="106" spans="1:5" s="24" customFormat="1" x14ac:dyDescent="0.2">
      <c r="A106" s="38" t="s">
        <v>121</v>
      </c>
      <c r="B106" s="48">
        <f>$B$8-82</f>
        <v>1931</v>
      </c>
      <c r="C106" s="49">
        <v>1399</v>
      </c>
      <c r="D106" s="49">
        <v>549</v>
      </c>
      <c r="E106" s="49">
        <v>850</v>
      </c>
    </row>
    <row r="107" spans="1:5" x14ac:dyDescent="0.2">
      <c r="A107" s="38" t="s">
        <v>124</v>
      </c>
      <c r="B107" s="48">
        <f>$B$8-83</f>
        <v>1930</v>
      </c>
      <c r="C107" s="49">
        <v>1394</v>
      </c>
      <c r="D107" s="49">
        <v>514</v>
      </c>
      <c r="E107" s="49">
        <v>880</v>
      </c>
    </row>
    <row r="108" spans="1:5" x14ac:dyDescent="0.2">
      <c r="A108" s="38" t="s">
        <v>122</v>
      </c>
      <c r="B108" s="48">
        <f>$B$8-84</f>
        <v>1929</v>
      </c>
      <c r="C108" s="49">
        <v>1217</v>
      </c>
      <c r="D108" s="49">
        <v>451</v>
      </c>
      <c r="E108" s="49">
        <v>766</v>
      </c>
    </row>
    <row r="109" spans="1:5" x14ac:dyDescent="0.2">
      <c r="A109" s="45" t="s">
        <v>36</v>
      </c>
      <c r="B109" s="51"/>
      <c r="C109" s="49">
        <f>SUM(C104:C108)</f>
        <v>7086</v>
      </c>
      <c r="D109" s="49">
        <f>SUM(D104:D108)</f>
        <v>2791</v>
      </c>
      <c r="E109" s="49">
        <f>SUM(E104:E108)</f>
        <v>4295</v>
      </c>
    </row>
    <row r="110" spans="1:5" x14ac:dyDescent="0.2">
      <c r="A110" s="38" t="s">
        <v>113</v>
      </c>
      <c r="B110" s="48">
        <f>$B$8-85</f>
        <v>1928</v>
      </c>
      <c r="C110" s="49">
        <v>1146</v>
      </c>
      <c r="D110" s="49">
        <v>437</v>
      </c>
      <c r="E110" s="49">
        <v>709</v>
      </c>
    </row>
    <row r="111" spans="1:5" x14ac:dyDescent="0.2">
      <c r="A111" s="38" t="s">
        <v>114</v>
      </c>
      <c r="B111" s="48">
        <f>$B$8-86</f>
        <v>1927</v>
      </c>
      <c r="C111" s="49">
        <v>929</v>
      </c>
      <c r="D111" s="49">
        <v>304</v>
      </c>
      <c r="E111" s="49">
        <v>625</v>
      </c>
    </row>
    <row r="112" spans="1:5" x14ac:dyDescent="0.2">
      <c r="A112" s="38" t="s">
        <v>115</v>
      </c>
      <c r="B112" s="48">
        <f>$B$8-87</f>
        <v>1926</v>
      </c>
      <c r="C112" s="49">
        <v>892</v>
      </c>
      <c r="D112" s="49">
        <v>287</v>
      </c>
      <c r="E112" s="49">
        <v>605</v>
      </c>
    </row>
    <row r="113" spans="1:5" x14ac:dyDescent="0.2">
      <c r="A113" s="38" t="s">
        <v>116</v>
      </c>
      <c r="B113" s="48">
        <f>$B$8-88</f>
        <v>1925</v>
      </c>
      <c r="C113" s="49">
        <v>811</v>
      </c>
      <c r="D113" s="49">
        <v>236</v>
      </c>
      <c r="E113" s="49">
        <v>575</v>
      </c>
    </row>
    <row r="114" spans="1:5" x14ac:dyDescent="0.2">
      <c r="A114" s="38" t="s">
        <v>117</v>
      </c>
      <c r="B114" s="48">
        <f>$B$8-89</f>
        <v>1924</v>
      </c>
      <c r="C114" s="49">
        <v>634</v>
      </c>
      <c r="D114" s="49">
        <v>159</v>
      </c>
      <c r="E114" s="49">
        <v>475</v>
      </c>
    </row>
    <row r="115" spans="1:5" x14ac:dyDescent="0.2">
      <c r="A115" s="45" t="s">
        <v>36</v>
      </c>
      <c r="B115" s="52"/>
      <c r="C115" s="49">
        <f>SUM(C110:C114)</f>
        <v>4412</v>
      </c>
      <c r="D115" s="49">
        <f>SUM(D110:D114)</f>
        <v>1423</v>
      </c>
      <c r="E115" s="49">
        <f>SUM(E110:E114)</f>
        <v>2989</v>
      </c>
    </row>
    <row r="116" spans="1:5" x14ac:dyDescent="0.2">
      <c r="A116" s="38" t="s">
        <v>118</v>
      </c>
      <c r="B116" s="48">
        <f>$B$8-90</f>
        <v>1923</v>
      </c>
      <c r="C116" s="49">
        <v>2195</v>
      </c>
      <c r="D116" s="49">
        <v>522</v>
      </c>
      <c r="E116" s="49">
        <v>1673</v>
      </c>
    </row>
    <row r="117" spans="1:5" x14ac:dyDescent="0.2">
      <c r="A117" s="39"/>
      <c r="B117" s="42" t="s">
        <v>119</v>
      </c>
      <c r="C117" s="22"/>
      <c r="D117" s="22"/>
      <c r="E117" s="22"/>
    </row>
    <row r="118" spans="1:5" x14ac:dyDescent="0.2">
      <c r="A118" s="40" t="s">
        <v>120</v>
      </c>
      <c r="B118" s="53"/>
      <c r="C118" s="54">
        <v>268075</v>
      </c>
      <c r="D118" s="54">
        <v>131330</v>
      </c>
      <c r="E118" s="54">
        <v>136745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2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13 SH</oddFooter>
  </headerFooter>
  <rowBreaks count="2" manualBreakCount="2">
    <brk id="49" max="16383" man="1"/>
    <brk id="7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5" t="s">
        <v>166</v>
      </c>
      <c r="B1" s="95"/>
      <c r="C1" s="96"/>
      <c r="D1" s="96"/>
      <c r="E1" s="96"/>
    </row>
    <row r="2" spans="1:8" s="10" customFormat="1" ht="14.1" customHeight="1" x14ac:dyDescent="0.2">
      <c r="A2" s="99" t="s">
        <v>168</v>
      </c>
      <c r="B2" s="99"/>
      <c r="C2" s="99"/>
      <c r="D2" s="99"/>
      <c r="E2" s="99"/>
    </row>
    <row r="3" spans="1:8" s="10" customFormat="1" ht="14.1" customHeight="1" x14ac:dyDescent="0.25">
      <c r="A3" s="95" t="s">
        <v>136</v>
      </c>
      <c r="B3" s="95"/>
      <c r="C3" s="95"/>
      <c r="D3" s="95"/>
      <c r="E3" s="95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35" customHeight="1" x14ac:dyDescent="0.2">
      <c r="A5" s="100" t="s">
        <v>165</v>
      </c>
      <c r="B5" s="102" t="s">
        <v>167</v>
      </c>
      <c r="C5" s="97" t="s">
        <v>30</v>
      </c>
      <c r="D5" s="97" t="s">
        <v>22</v>
      </c>
      <c r="E5" s="98" t="s">
        <v>23</v>
      </c>
    </row>
    <row r="6" spans="1:8" ht="28.35" customHeight="1" x14ac:dyDescent="0.2">
      <c r="A6" s="101"/>
      <c r="B6" s="103"/>
      <c r="C6" s="18" t="s">
        <v>162</v>
      </c>
      <c r="D6" s="18" t="s">
        <v>163</v>
      </c>
      <c r="E6" s="19" t="s">
        <v>164</v>
      </c>
    </row>
    <row r="7" spans="1:8" ht="14.1" customHeight="1" x14ac:dyDescent="0.25">
      <c r="A7" s="35"/>
      <c r="B7" s="41"/>
      <c r="C7" s="20"/>
      <c r="D7" s="20"/>
      <c r="E7" s="20"/>
    </row>
    <row r="8" spans="1:8" ht="14.1" customHeight="1" x14ac:dyDescent="0.25">
      <c r="A8" s="36" t="s">
        <v>31</v>
      </c>
      <c r="B8" s="48">
        <v>2013</v>
      </c>
      <c r="C8" s="49">
        <v>1506</v>
      </c>
      <c r="D8" s="49">
        <v>749</v>
      </c>
      <c r="E8" s="49">
        <v>757</v>
      </c>
    </row>
    <row r="9" spans="1:8" ht="14.1" customHeight="1" x14ac:dyDescent="0.25">
      <c r="A9" s="36" t="s">
        <v>32</v>
      </c>
      <c r="B9" s="48">
        <f>$B$8-1</f>
        <v>2012</v>
      </c>
      <c r="C9" s="49">
        <v>1571</v>
      </c>
      <c r="D9" s="49">
        <v>795</v>
      </c>
      <c r="E9" s="49">
        <v>776</v>
      </c>
    </row>
    <row r="10" spans="1:8" ht="14.1" customHeight="1" x14ac:dyDescent="0.25">
      <c r="A10" s="36" t="s">
        <v>33</v>
      </c>
      <c r="B10" s="48">
        <f>$B$8-2</f>
        <v>2011</v>
      </c>
      <c r="C10" s="49">
        <v>1493</v>
      </c>
      <c r="D10" s="49">
        <v>792</v>
      </c>
      <c r="E10" s="49">
        <v>701</v>
      </c>
    </row>
    <row r="11" spans="1:8" ht="14.1" customHeight="1" x14ac:dyDescent="0.25">
      <c r="A11" s="36" t="s">
        <v>34</v>
      </c>
      <c r="B11" s="48">
        <f>$B$8-3</f>
        <v>2010</v>
      </c>
      <c r="C11" s="49">
        <v>1636</v>
      </c>
      <c r="D11" s="49">
        <v>853</v>
      </c>
      <c r="E11" s="49">
        <v>783</v>
      </c>
      <c r="H11" s="23"/>
    </row>
    <row r="12" spans="1:8" ht="14.1" customHeight="1" x14ac:dyDescent="0.25">
      <c r="A12" s="36" t="s">
        <v>35</v>
      </c>
      <c r="B12" s="48">
        <f>$B$8-4</f>
        <v>2009</v>
      </c>
      <c r="C12" s="49">
        <v>1706</v>
      </c>
      <c r="D12" s="49">
        <v>890</v>
      </c>
      <c r="E12" s="49">
        <v>816</v>
      </c>
    </row>
    <row r="13" spans="1:8" ht="14.1" customHeight="1" x14ac:dyDescent="0.25">
      <c r="A13" s="43" t="s">
        <v>36</v>
      </c>
      <c r="B13" s="48"/>
      <c r="C13" s="49">
        <f>SUM(C8:C12)</f>
        <v>7912</v>
      </c>
      <c r="D13" s="49">
        <f>SUM(D8:D12)</f>
        <v>4079</v>
      </c>
      <c r="E13" s="49">
        <f>SUM(E8:E12)</f>
        <v>3833</v>
      </c>
    </row>
    <row r="14" spans="1:8" ht="14.1" customHeight="1" x14ac:dyDescent="0.25">
      <c r="A14" s="37" t="s">
        <v>37</v>
      </c>
      <c r="B14" s="48">
        <f>$B$8-5</f>
        <v>2008</v>
      </c>
      <c r="C14" s="49">
        <v>1683</v>
      </c>
      <c r="D14" s="49">
        <v>870</v>
      </c>
      <c r="E14" s="49">
        <v>813</v>
      </c>
    </row>
    <row r="15" spans="1:8" ht="14.1" customHeight="1" x14ac:dyDescent="0.25">
      <c r="A15" s="37" t="s">
        <v>38</v>
      </c>
      <c r="B15" s="48">
        <f>$B$8-6</f>
        <v>2007</v>
      </c>
      <c r="C15" s="49">
        <v>1685</v>
      </c>
      <c r="D15" s="49">
        <v>909</v>
      </c>
      <c r="E15" s="49">
        <v>776</v>
      </c>
    </row>
    <row r="16" spans="1:8" ht="14.1" customHeight="1" x14ac:dyDescent="0.25">
      <c r="A16" s="37" t="s">
        <v>39</v>
      </c>
      <c r="B16" s="48">
        <f>$B$8-7</f>
        <v>2006</v>
      </c>
      <c r="C16" s="49">
        <v>1755</v>
      </c>
      <c r="D16" s="49">
        <v>922</v>
      </c>
      <c r="E16" s="49">
        <v>833</v>
      </c>
    </row>
    <row r="17" spans="1:5" ht="14.1" customHeight="1" x14ac:dyDescent="0.25">
      <c r="A17" s="37" t="s">
        <v>40</v>
      </c>
      <c r="B17" s="48">
        <f>$B$8-8</f>
        <v>2005</v>
      </c>
      <c r="C17" s="49">
        <v>1748</v>
      </c>
      <c r="D17" s="49">
        <v>894</v>
      </c>
      <c r="E17" s="49">
        <v>854</v>
      </c>
    </row>
    <row r="18" spans="1:5" ht="14.1" customHeight="1" x14ac:dyDescent="0.25">
      <c r="A18" s="37" t="s">
        <v>41</v>
      </c>
      <c r="B18" s="48">
        <f>$B$8-9</f>
        <v>2004</v>
      </c>
      <c r="C18" s="49">
        <v>1862</v>
      </c>
      <c r="D18" s="49">
        <v>949</v>
      </c>
      <c r="E18" s="49">
        <v>913</v>
      </c>
    </row>
    <row r="19" spans="1:5" ht="14.1" customHeight="1" x14ac:dyDescent="0.25">
      <c r="A19" s="44" t="s">
        <v>36</v>
      </c>
      <c r="B19" s="50"/>
      <c r="C19" s="49">
        <f>SUM(C14:C18)</f>
        <v>8733</v>
      </c>
      <c r="D19" s="49">
        <f>SUM(D14:D18)</f>
        <v>4544</v>
      </c>
      <c r="E19" s="49">
        <f>SUM(E14:E18)</f>
        <v>4189</v>
      </c>
    </row>
    <row r="20" spans="1:5" ht="14.1" customHeight="1" x14ac:dyDescent="0.25">
      <c r="A20" s="37" t="s">
        <v>42</v>
      </c>
      <c r="B20" s="48">
        <f>$B$8-10</f>
        <v>2003</v>
      </c>
      <c r="C20" s="49">
        <v>1896</v>
      </c>
      <c r="D20" s="49">
        <v>972</v>
      </c>
      <c r="E20" s="49">
        <v>924</v>
      </c>
    </row>
    <row r="21" spans="1:5" ht="14.1" customHeight="1" x14ac:dyDescent="0.25">
      <c r="A21" s="37" t="s">
        <v>43</v>
      </c>
      <c r="B21" s="48">
        <f>$B$8-11</f>
        <v>2002</v>
      </c>
      <c r="C21" s="49">
        <v>1986</v>
      </c>
      <c r="D21" s="49">
        <v>985</v>
      </c>
      <c r="E21" s="49">
        <v>1001</v>
      </c>
    </row>
    <row r="22" spans="1:5" ht="14.1" customHeight="1" x14ac:dyDescent="0.25">
      <c r="A22" s="37" t="s">
        <v>44</v>
      </c>
      <c r="B22" s="48">
        <f>$B$8-12</f>
        <v>2001</v>
      </c>
      <c r="C22" s="49">
        <v>2035</v>
      </c>
      <c r="D22" s="49">
        <v>1058</v>
      </c>
      <c r="E22" s="49">
        <v>977</v>
      </c>
    </row>
    <row r="23" spans="1:5" ht="14.1" customHeight="1" x14ac:dyDescent="0.25">
      <c r="A23" s="37" t="s">
        <v>45</v>
      </c>
      <c r="B23" s="48">
        <f>$B$8-13</f>
        <v>2000</v>
      </c>
      <c r="C23" s="49">
        <v>2261</v>
      </c>
      <c r="D23" s="49">
        <v>1153</v>
      </c>
      <c r="E23" s="49">
        <v>1108</v>
      </c>
    </row>
    <row r="24" spans="1:5" ht="14.1" customHeight="1" x14ac:dyDescent="0.25">
      <c r="A24" s="37" t="s">
        <v>46</v>
      </c>
      <c r="B24" s="48">
        <f>$B$8-14</f>
        <v>1999</v>
      </c>
      <c r="C24" s="49">
        <v>2381</v>
      </c>
      <c r="D24" s="49">
        <v>1233</v>
      </c>
      <c r="E24" s="49">
        <v>1148</v>
      </c>
    </row>
    <row r="25" spans="1:5" ht="14.1" customHeight="1" x14ac:dyDescent="0.25">
      <c r="A25" s="44" t="s">
        <v>36</v>
      </c>
      <c r="B25" s="50"/>
      <c r="C25" s="49">
        <f>SUM(C20:C24)</f>
        <v>10559</v>
      </c>
      <c r="D25" s="49">
        <f>SUM(D20:D24)</f>
        <v>5401</v>
      </c>
      <c r="E25" s="49">
        <f>SUM(E20:E24)</f>
        <v>5158</v>
      </c>
    </row>
    <row r="26" spans="1:5" ht="14.1" customHeight="1" x14ac:dyDescent="0.25">
      <c r="A26" s="37" t="s">
        <v>47</v>
      </c>
      <c r="B26" s="48">
        <f>$B$8-15</f>
        <v>1998</v>
      </c>
      <c r="C26" s="49">
        <v>2311</v>
      </c>
      <c r="D26" s="49">
        <v>1195</v>
      </c>
      <c r="E26" s="49">
        <v>1116</v>
      </c>
    </row>
    <row r="27" spans="1:5" ht="14.1" customHeight="1" x14ac:dyDescent="0.25">
      <c r="A27" s="37" t="s">
        <v>48</v>
      </c>
      <c r="B27" s="48">
        <f>$B$8-16</f>
        <v>1997</v>
      </c>
      <c r="C27" s="49">
        <v>2521</v>
      </c>
      <c r="D27" s="49">
        <v>1308</v>
      </c>
      <c r="E27" s="49">
        <v>1213</v>
      </c>
    </row>
    <row r="28" spans="1:5" ht="14.1" customHeight="1" x14ac:dyDescent="0.25">
      <c r="A28" s="37" t="s">
        <v>49</v>
      </c>
      <c r="B28" s="48">
        <f>$B$8-17</f>
        <v>1996</v>
      </c>
      <c r="C28" s="49">
        <v>2417</v>
      </c>
      <c r="D28" s="49">
        <v>1250</v>
      </c>
      <c r="E28" s="49">
        <v>1167</v>
      </c>
    </row>
    <row r="29" spans="1:5" ht="14.1" customHeight="1" x14ac:dyDescent="0.25">
      <c r="A29" s="37" t="s">
        <v>50</v>
      </c>
      <c r="B29" s="48">
        <f>$B$8-18</f>
        <v>1995</v>
      </c>
      <c r="C29" s="49">
        <v>2293</v>
      </c>
      <c r="D29" s="49">
        <v>1127</v>
      </c>
      <c r="E29" s="49">
        <v>1166</v>
      </c>
    </row>
    <row r="30" spans="1:5" ht="14.1" customHeight="1" x14ac:dyDescent="0.25">
      <c r="A30" s="36" t="s">
        <v>51</v>
      </c>
      <c r="B30" s="48">
        <f>$B$8-19</f>
        <v>1994</v>
      </c>
      <c r="C30" s="49">
        <v>2227</v>
      </c>
      <c r="D30" s="49">
        <v>1166</v>
      </c>
      <c r="E30" s="49">
        <v>1061</v>
      </c>
    </row>
    <row r="31" spans="1:5" ht="14.1" customHeight="1" x14ac:dyDescent="0.25">
      <c r="A31" s="44" t="s">
        <v>36</v>
      </c>
      <c r="B31" s="50"/>
      <c r="C31" s="49">
        <f>SUM(C26:C30)</f>
        <v>11769</v>
      </c>
      <c r="D31" s="49">
        <f>SUM(D26:D30)</f>
        <v>6046</v>
      </c>
      <c r="E31" s="49">
        <f>SUM(E26:E30)</f>
        <v>5723</v>
      </c>
    </row>
    <row r="32" spans="1:5" ht="14.1" customHeight="1" x14ac:dyDescent="0.25">
      <c r="A32" s="37" t="s">
        <v>52</v>
      </c>
      <c r="B32" s="48">
        <f>$B$8-20</f>
        <v>1993</v>
      </c>
      <c r="C32" s="49">
        <v>2141</v>
      </c>
      <c r="D32" s="49">
        <v>1137</v>
      </c>
      <c r="E32" s="49">
        <v>1004</v>
      </c>
    </row>
    <row r="33" spans="1:5" ht="14.1" customHeight="1" x14ac:dyDescent="0.25">
      <c r="A33" s="37" t="s">
        <v>53</v>
      </c>
      <c r="B33" s="48">
        <f>$B$8-21</f>
        <v>1992</v>
      </c>
      <c r="C33" s="49">
        <v>1957</v>
      </c>
      <c r="D33" s="49">
        <v>1040</v>
      </c>
      <c r="E33" s="49">
        <v>917</v>
      </c>
    </row>
    <row r="34" spans="1:5" ht="14.1" customHeight="1" x14ac:dyDescent="0.25">
      <c r="A34" s="37" t="s">
        <v>54</v>
      </c>
      <c r="B34" s="48">
        <f>$B$8-22</f>
        <v>1991</v>
      </c>
      <c r="C34" s="49">
        <v>1918</v>
      </c>
      <c r="D34" s="49">
        <v>1043</v>
      </c>
      <c r="E34" s="49">
        <v>875</v>
      </c>
    </row>
    <row r="35" spans="1:5" ht="14.1" customHeight="1" x14ac:dyDescent="0.25">
      <c r="A35" s="37" t="s">
        <v>55</v>
      </c>
      <c r="B35" s="48">
        <f>$B$8-23</f>
        <v>1990</v>
      </c>
      <c r="C35" s="49">
        <v>1899</v>
      </c>
      <c r="D35" s="49">
        <v>1009</v>
      </c>
      <c r="E35" s="49">
        <v>890</v>
      </c>
    </row>
    <row r="36" spans="1:5" ht="14.1" customHeight="1" x14ac:dyDescent="0.25">
      <c r="A36" s="37" t="s">
        <v>56</v>
      </c>
      <c r="B36" s="48">
        <f>$B$8-24</f>
        <v>1989</v>
      </c>
      <c r="C36" s="49">
        <v>1737</v>
      </c>
      <c r="D36" s="49">
        <v>899</v>
      </c>
      <c r="E36" s="49">
        <v>838</v>
      </c>
    </row>
    <row r="37" spans="1:5" ht="14.1" customHeight="1" x14ac:dyDescent="0.25">
      <c r="A37" s="44" t="s">
        <v>36</v>
      </c>
      <c r="B37" s="50"/>
      <c r="C37" s="49">
        <f>SUM(C32:C36)</f>
        <v>9652</v>
      </c>
      <c r="D37" s="49">
        <f>SUM(D32:D36)</f>
        <v>5128</v>
      </c>
      <c r="E37" s="49">
        <f>SUM(E32:E36)</f>
        <v>4524</v>
      </c>
    </row>
    <row r="38" spans="1:5" ht="14.1" customHeight="1" x14ac:dyDescent="0.25">
      <c r="A38" s="37" t="s">
        <v>57</v>
      </c>
      <c r="B38" s="48">
        <f>$B$8-25</f>
        <v>1988</v>
      </c>
      <c r="C38" s="49">
        <v>1868</v>
      </c>
      <c r="D38" s="49">
        <v>1023</v>
      </c>
      <c r="E38" s="49">
        <v>845</v>
      </c>
    </row>
    <row r="39" spans="1:5" ht="14.1" customHeight="1" x14ac:dyDescent="0.25">
      <c r="A39" s="37" t="s">
        <v>58</v>
      </c>
      <c r="B39" s="48">
        <f>$B$8-26</f>
        <v>1987</v>
      </c>
      <c r="C39" s="49">
        <v>1781</v>
      </c>
      <c r="D39" s="49">
        <v>955</v>
      </c>
      <c r="E39" s="49">
        <v>826</v>
      </c>
    </row>
    <row r="40" spans="1:5" ht="14.1" customHeight="1" x14ac:dyDescent="0.25">
      <c r="A40" s="37" t="s">
        <v>59</v>
      </c>
      <c r="B40" s="48">
        <f>$B$8-27</f>
        <v>1986</v>
      </c>
      <c r="C40" s="49">
        <v>1757</v>
      </c>
      <c r="D40" s="49">
        <v>896</v>
      </c>
      <c r="E40" s="49">
        <v>861</v>
      </c>
    </row>
    <row r="41" spans="1:5" ht="14.1" customHeight="1" x14ac:dyDescent="0.2">
      <c r="A41" s="37" t="s">
        <v>60</v>
      </c>
      <c r="B41" s="48">
        <f>$B$8-28</f>
        <v>1985</v>
      </c>
      <c r="C41" s="49">
        <v>1708</v>
      </c>
      <c r="D41" s="49">
        <v>861</v>
      </c>
      <c r="E41" s="49">
        <v>847</v>
      </c>
    </row>
    <row r="42" spans="1:5" ht="14.1" customHeight="1" x14ac:dyDescent="0.2">
      <c r="A42" s="37" t="s">
        <v>61</v>
      </c>
      <c r="B42" s="48">
        <f>$B$8-29</f>
        <v>1984</v>
      </c>
      <c r="C42" s="49">
        <v>1682</v>
      </c>
      <c r="D42" s="49">
        <v>827</v>
      </c>
      <c r="E42" s="49">
        <v>855</v>
      </c>
    </row>
    <row r="43" spans="1:5" ht="14.1" customHeight="1" x14ac:dyDescent="0.2">
      <c r="A43" s="44" t="s">
        <v>36</v>
      </c>
      <c r="B43" s="50"/>
      <c r="C43" s="49">
        <f>SUM(C38:C42)</f>
        <v>8796</v>
      </c>
      <c r="D43" s="49">
        <f>SUM(D38:D42)</f>
        <v>4562</v>
      </c>
      <c r="E43" s="49">
        <f>SUM(E38:E42)</f>
        <v>4234</v>
      </c>
    </row>
    <row r="44" spans="1:5" ht="14.1" customHeight="1" x14ac:dyDescent="0.2">
      <c r="A44" s="37" t="s">
        <v>62</v>
      </c>
      <c r="B44" s="48">
        <f>$B$8-30</f>
        <v>1983</v>
      </c>
      <c r="C44" s="49">
        <v>1654</v>
      </c>
      <c r="D44" s="49">
        <v>830</v>
      </c>
      <c r="E44" s="49">
        <v>824</v>
      </c>
    </row>
    <row r="45" spans="1:5" ht="14.1" customHeight="1" x14ac:dyDescent="0.2">
      <c r="A45" s="37" t="s">
        <v>63</v>
      </c>
      <c r="B45" s="48">
        <f>$B$8-31</f>
        <v>1982</v>
      </c>
      <c r="C45" s="49">
        <v>1814</v>
      </c>
      <c r="D45" s="49">
        <v>903</v>
      </c>
      <c r="E45" s="49">
        <v>911</v>
      </c>
    </row>
    <row r="46" spans="1:5" ht="14.1" customHeight="1" x14ac:dyDescent="0.2">
      <c r="A46" s="37" t="s">
        <v>64</v>
      </c>
      <c r="B46" s="48">
        <f>$B$8-32</f>
        <v>1981</v>
      </c>
      <c r="C46" s="49">
        <v>1857</v>
      </c>
      <c r="D46" s="49">
        <v>904</v>
      </c>
      <c r="E46" s="49">
        <v>953</v>
      </c>
    </row>
    <row r="47" spans="1:5" ht="14.1" customHeight="1" x14ac:dyDescent="0.2">
      <c r="A47" s="37" t="s">
        <v>65</v>
      </c>
      <c r="B47" s="48">
        <f>$B$8-33</f>
        <v>1980</v>
      </c>
      <c r="C47" s="49">
        <v>1979</v>
      </c>
      <c r="D47" s="49">
        <v>977</v>
      </c>
      <c r="E47" s="49">
        <v>1002</v>
      </c>
    </row>
    <row r="48" spans="1:5" ht="14.1" customHeight="1" x14ac:dyDescent="0.2">
      <c r="A48" s="37" t="s">
        <v>66</v>
      </c>
      <c r="B48" s="48">
        <f>$B$8-34</f>
        <v>1979</v>
      </c>
      <c r="C48" s="49">
        <v>1914</v>
      </c>
      <c r="D48" s="49">
        <v>937</v>
      </c>
      <c r="E48" s="49">
        <v>977</v>
      </c>
    </row>
    <row r="49" spans="1:5" ht="14.1" customHeight="1" x14ac:dyDescent="0.2">
      <c r="A49" s="44" t="s">
        <v>36</v>
      </c>
      <c r="B49" s="50"/>
      <c r="C49" s="49">
        <f>SUM(C44:C48)</f>
        <v>9218</v>
      </c>
      <c r="D49" s="49">
        <f>SUM(D44:D48)</f>
        <v>4551</v>
      </c>
      <c r="E49" s="49">
        <f>SUM(E44:E48)</f>
        <v>4667</v>
      </c>
    </row>
    <row r="50" spans="1:5" ht="14.1" customHeight="1" x14ac:dyDescent="0.2">
      <c r="A50" s="37" t="s">
        <v>67</v>
      </c>
      <c r="B50" s="48">
        <f>$B$8-35</f>
        <v>1978</v>
      </c>
      <c r="C50" s="49">
        <v>2011</v>
      </c>
      <c r="D50" s="49">
        <v>996</v>
      </c>
      <c r="E50" s="49">
        <v>1015</v>
      </c>
    </row>
    <row r="51" spans="1:5" ht="14.1" customHeight="1" x14ac:dyDescent="0.2">
      <c r="A51" s="37" t="s">
        <v>68</v>
      </c>
      <c r="B51" s="48">
        <f>$B$8-36</f>
        <v>1977</v>
      </c>
      <c r="C51" s="49">
        <v>1966</v>
      </c>
      <c r="D51" s="49">
        <v>958</v>
      </c>
      <c r="E51" s="49">
        <v>1008</v>
      </c>
    </row>
    <row r="52" spans="1:5" ht="14.1" customHeight="1" x14ac:dyDescent="0.2">
      <c r="A52" s="37" t="s">
        <v>69</v>
      </c>
      <c r="B52" s="48">
        <f>$B$8-37</f>
        <v>1976</v>
      </c>
      <c r="C52" s="49">
        <v>2140</v>
      </c>
      <c r="D52" s="49">
        <v>1031</v>
      </c>
      <c r="E52" s="49">
        <v>1109</v>
      </c>
    </row>
    <row r="53" spans="1:5" ht="14.1" customHeight="1" x14ac:dyDescent="0.2">
      <c r="A53" s="37" t="s">
        <v>70</v>
      </c>
      <c r="B53" s="48">
        <f>$B$8-38</f>
        <v>1975</v>
      </c>
      <c r="C53" s="49">
        <v>1964</v>
      </c>
      <c r="D53" s="49">
        <v>961</v>
      </c>
      <c r="E53" s="49">
        <v>1003</v>
      </c>
    </row>
    <row r="54" spans="1:5" ht="14.1" customHeight="1" x14ac:dyDescent="0.2">
      <c r="A54" s="36" t="s">
        <v>71</v>
      </c>
      <c r="B54" s="48">
        <f>$B$8-39</f>
        <v>1974</v>
      </c>
      <c r="C54" s="49">
        <v>2081</v>
      </c>
      <c r="D54" s="49">
        <v>1029</v>
      </c>
      <c r="E54" s="49">
        <v>1052</v>
      </c>
    </row>
    <row r="55" spans="1:5" ht="14.1" customHeight="1" x14ac:dyDescent="0.2">
      <c r="A55" s="43" t="s">
        <v>36</v>
      </c>
      <c r="B55" s="50"/>
      <c r="C55" s="49">
        <f>SUM(C50:C54)</f>
        <v>10162</v>
      </c>
      <c r="D55" s="49">
        <f>SUM(D50:D54)</f>
        <v>4975</v>
      </c>
      <c r="E55" s="49">
        <f>SUM(E50:E54)</f>
        <v>5187</v>
      </c>
    </row>
    <row r="56" spans="1:5" ht="14.1" customHeight="1" x14ac:dyDescent="0.2">
      <c r="A56" s="36" t="s">
        <v>72</v>
      </c>
      <c r="B56" s="48">
        <f>$B$8-40</f>
        <v>1973</v>
      </c>
      <c r="C56" s="49">
        <v>2183</v>
      </c>
      <c r="D56" s="49">
        <v>1088</v>
      </c>
      <c r="E56" s="49">
        <v>1095</v>
      </c>
    </row>
    <row r="57" spans="1:5" ht="14.1" customHeight="1" x14ac:dyDescent="0.2">
      <c r="A57" s="36" t="s">
        <v>73</v>
      </c>
      <c r="B57" s="48">
        <f>$B$8-41</f>
        <v>1972</v>
      </c>
      <c r="C57" s="49">
        <v>2330</v>
      </c>
      <c r="D57" s="49">
        <v>1127</v>
      </c>
      <c r="E57" s="49">
        <v>1203</v>
      </c>
    </row>
    <row r="58" spans="1:5" ht="14.1" customHeight="1" x14ac:dyDescent="0.2">
      <c r="A58" s="36" t="s">
        <v>74</v>
      </c>
      <c r="B58" s="48">
        <f>$B$8-42</f>
        <v>1971</v>
      </c>
      <c r="C58" s="49">
        <v>2700</v>
      </c>
      <c r="D58" s="49">
        <v>1320</v>
      </c>
      <c r="E58" s="49">
        <v>1380</v>
      </c>
    </row>
    <row r="59" spans="1:5" ht="14.1" customHeight="1" x14ac:dyDescent="0.2">
      <c r="A59" s="36" t="s">
        <v>75</v>
      </c>
      <c r="B59" s="48">
        <f>$B$8-43</f>
        <v>1970</v>
      </c>
      <c r="C59" s="49">
        <v>2887</v>
      </c>
      <c r="D59" s="49">
        <v>1443</v>
      </c>
      <c r="E59" s="49">
        <v>1444</v>
      </c>
    </row>
    <row r="60" spans="1:5" ht="14.1" customHeight="1" x14ac:dyDescent="0.2">
      <c r="A60" s="36" t="s">
        <v>76</v>
      </c>
      <c r="B60" s="48">
        <f>$B$8-44</f>
        <v>1969</v>
      </c>
      <c r="C60" s="49">
        <v>3286</v>
      </c>
      <c r="D60" s="49">
        <v>1669</v>
      </c>
      <c r="E60" s="49">
        <v>1617</v>
      </c>
    </row>
    <row r="61" spans="1:5" ht="14.1" customHeight="1" x14ac:dyDescent="0.2">
      <c r="A61" s="44" t="s">
        <v>36</v>
      </c>
      <c r="B61" s="50"/>
      <c r="C61" s="49">
        <f>SUM(C56:C60)</f>
        <v>13386</v>
      </c>
      <c r="D61" s="49">
        <f>SUM(D56:D60)</f>
        <v>6647</v>
      </c>
      <c r="E61" s="49">
        <f>SUM(E56:E60)</f>
        <v>6739</v>
      </c>
    </row>
    <row r="62" spans="1:5" ht="14.1" customHeight="1" x14ac:dyDescent="0.2">
      <c r="A62" s="37" t="s">
        <v>77</v>
      </c>
      <c r="B62" s="48">
        <f>$B$8-45</f>
        <v>1968</v>
      </c>
      <c r="C62" s="49">
        <v>3529</v>
      </c>
      <c r="D62" s="49">
        <v>1708</v>
      </c>
      <c r="E62" s="49">
        <v>1821</v>
      </c>
    </row>
    <row r="63" spans="1:5" ht="14.1" customHeight="1" x14ac:dyDescent="0.2">
      <c r="A63" s="37" t="s">
        <v>78</v>
      </c>
      <c r="B63" s="48">
        <f>$B$8-46</f>
        <v>1967</v>
      </c>
      <c r="C63" s="49">
        <v>3626</v>
      </c>
      <c r="D63" s="49">
        <v>1815</v>
      </c>
      <c r="E63" s="49">
        <v>1811</v>
      </c>
    </row>
    <row r="64" spans="1:5" ht="14.1" customHeight="1" x14ac:dyDescent="0.2">
      <c r="A64" s="37" t="s">
        <v>79</v>
      </c>
      <c r="B64" s="48">
        <f>$B$8-47</f>
        <v>1966</v>
      </c>
      <c r="C64" s="49">
        <v>3734</v>
      </c>
      <c r="D64" s="49">
        <v>1904</v>
      </c>
      <c r="E64" s="49">
        <v>1830</v>
      </c>
    </row>
    <row r="65" spans="1:5" ht="14.1" customHeight="1" x14ac:dyDescent="0.2">
      <c r="A65" s="37" t="s">
        <v>80</v>
      </c>
      <c r="B65" s="48">
        <f>$B$8-48</f>
        <v>1965</v>
      </c>
      <c r="C65" s="49">
        <v>3519</v>
      </c>
      <c r="D65" s="49">
        <v>1748</v>
      </c>
      <c r="E65" s="49">
        <v>1771</v>
      </c>
    </row>
    <row r="66" spans="1:5" ht="14.1" customHeight="1" x14ac:dyDescent="0.2">
      <c r="A66" s="37" t="s">
        <v>81</v>
      </c>
      <c r="B66" s="48">
        <f>$B$8-49</f>
        <v>1964</v>
      </c>
      <c r="C66" s="49">
        <v>3625</v>
      </c>
      <c r="D66" s="49">
        <v>1800</v>
      </c>
      <c r="E66" s="49">
        <v>1825</v>
      </c>
    </row>
    <row r="67" spans="1:5" ht="14.1" customHeight="1" x14ac:dyDescent="0.2">
      <c r="A67" s="44" t="s">
        <v>36</v>
      </c>
      <c r="B67" s="50"/>
      <c r="C67" s="49">
        <f>SUM(C62:C66)</f>
        <v>18033</v>
      </c>
      <c r="D67" s="49">
        <f>SUM(D62:D66)</f>
        <v>8975</v>
      </c>
      <c r="E67" s="49">
        <f>SUM(E62:E66)</f>
        <v>9058</v>
      </c>
    </row>
    <row r="68" spans="1:5" ht="14.1" customHeight="1" x14ac:dyDescent="0.2">
      <c r="A68" s="37" t="s">
        <v>82</v>
      </c>
      <c r="B68" s="48">
        <f>$B$8-50</f>
        <v>1963</v>
      </c>
      <c r="C68" s="49">
        <v>3541</v>
      </c>
      <c r="D68" s="49">
        <v>1767</v>
      </c>
      <c r="E68" s="49">
        <v>1774</v>
      </c>
    </row>
    <row r="69" spans="1:5" ht="14.1" customHeight="1" x14ac:dyDescent="0.2">
      <c r="A69" s="37" t="s">
        <v>83</v>
      </c>
      <c r="B69" s="48">
        <f>$B$8-51</f>
        <v>1962</v>
      </c>
      <c r="C69" s="49">
        <v>3365</v>
      </c>
      <c r="D69" s="49">
        <v>1725</v>
      </c>
      <c r="E69" s="49">
        <v>1640</v>
      </c>
    </row>
    <row r="70" spans="1:5" ht="14.1" customHeight="1" x14ac:dyDescent="0.2">
      <c r="A70" s="37" t="s">
        <v>84</v>
      </c>
      <c r="B70" s="48">
        <f>$B$8-52</f>
        <v>1961</v>
      </c>
      <c r="C70" s="49">
        <v>3334</v>
      </c>
      <c r="D70" s="49">
        <v>1668</v>
      </c>
      <c r="E70" s="49">
        <v>1666</v>
      </c>
    </row>
    <row r="71" spans="1:5" ht="14.1" customHeight="1" x14ac:dyDescent="0.2">
      <c r="A71" s="37" t="s">
        <v>85</v>
      </c>
      <c r="B71" s="48">
        <f>$B$8-53</f>
        <v>1960</v>
      </c>
      <c r="C71" s="49">
        <v>3131</v>
      </c>
      <c r="D71" s="49">
        <v>1547</v>
      </c>
      <c r="E71" s="49">
        <v>1584</v>
      </c>
    </row>
    <row r="72" spans="1:5" ht="14.1" customHeight="1" x14ac:dyDescent="0.2">
      <c r="A72" s="37" t="s">
        <v>86</v>
      </c>
      <c r="B72" s="48">
        <f>$B$8-54</f>
        <v>1959</v>
      </c>
      <c r="C72" s="49">
        <v>2972</v>
      </c>
      <c r="D72" s="49">
        <v>1501</v>
      </c>
      <c r="E72" s="49">
        <v>1471</v>
      </c>
    </row>
    <row r="73" spans="1:5" ht="14.1" customHeight="1" x14ac:dyDescent="0.2">
      <c r="A73" s="44" t="s">
        <v>36</v>
      </c>
      <c r="B73" s="50"/>
      <c r="C73" s="49">
        <f>SUM(C68:C72)</f>
        <v>16343</v>
      </c>
      <c r="D73" s="49">
        <f>SUM(D68:D72)</f>
        <v>8208</v>
      </c>
      <c r="E73" s="49">
        <f>SUM(E68:E72)</f>
        <v>8135</v>
      </c>
    </row>
    <row r="74" spans="1:5" ht="14.1" customHeight="1" x14ac:dyDescent="0.2">
      <c r="A74" s="37" t="s">
        <v>87</v>
      </c>
      <c r="B74" s="48">
        <f>$B$8-55</f>
        <v>1958</v>
      </c>
      <c r="C74" s="49">
        <v>2860</v>
      </c>
      <c r="D74" s="49">
        <v>1441</v>
      </c>
      <c r="E74" s="49">
        <v>1419</v>
      </c>
    </row>
    <row r="75" spans="1:5" ht="14.1" customHeight="1" x14ac:dyDescent="0.2">
      <c r="A75" s="37" t="s">
        <v>88</v>
      </c>
      <c r="B75" s="48">
        <f>$B$8-56</f>
        <v>1957</v>
      </c>
      <c r="C75" s="49">
        <v>2785</v>
      </c>
      <c r="D75" s="49">
        <v>1379</v>
      </c>
      <c r="E75" s="49">
        <v>1406</v>
      </c>
    </row>
    <row r="76" spans="1:5" ht="13.15" customHeight="1" x14ac:dyDescent="0.2">
      <c r="A76" s="37" t="s">
        <v>89</v>
      </c>
      <c r="B76" s="48">
        <f>$B$8-57</f>
        <v>1956</v>
      </c>
      <c r="C76" s="49">
        <v>2725</v>
      </c>
      <c r="D76" s="49">
        <v>1351</v>
      </c>
      <c r="E76" s="49">
        <v>1374</v>
      </c>
    </row>
    <row r="77" spans="1:5" ht="14.1" customHeight="1" x14ac:dyDescent="0.2">
      <c r="A77" s="36" t="s">
        <v>90</v>
      </c>
      <c r="B77" s="48">
        <f>$B$8-58</f>
        <v>1955</v>
      </c>
      <c r="C77" s="49">
        <v>2569</v>
      </c>
      <c r="D77" s="49">
        <v>1277</v>
      </c>
      <c r="E77" s="49">
        <v>1292</v>
      </c>
    </row>
    <row r="78" spans="1:5" x14ac:dyDescent="0.2">
      <c r="A78" s="37" t="s">
        <v>91</v>
      </c>
      <c r="B78" s="48">
        <f>$B$8-59</f>
        <v>1954</v>
      </c>
      <c r="C78" s="49">
        <v>2589</v>
      </c>
      <c r="D78" s="49">
        <v>1253</v>
      </c>
      <c r="E78" s="49">
        <v>1336</v>
      </c>
    </row>
    <row r="79" spans="1:5" x14ac:dyDescent="0.2">
      <c r="A79" s="44" t="s">
        <v>36</v>
      </c>
      <c r="B79" s="50"/>
      <c r="C79" s="49">
        <f>SUM(C74:C78)</f>
        <v>13528</v>
      </c>
      <c r="D79" s="49">
        <f>SUM(D74:D78)</f>
        <v>6701</v>
      </c>
      <c r="E79" s="49">
        <f>SUM(E74:E78)</f>
        <v>6827</v>
      </c>
    </row>
    <row r="80" spans="1:5" x14ac:dyDescent="0.2">
      <c r="A80" s="37" t="s">
        <v>92</v>
      </c>
      <c r="B80" s="48">
        <f>$B$8-60</f>
        <v>1953</v>
      </c>
      <c r="C80" s="49">
        <v>2577</v>
      </c>
      <c r="D80" s="49">
        <v>1297</v>
      </c>
      <c r="E80" s="49">
        <v>1280</v>
      </c>
    </row>
    <row r="81" spans="1:5" x14ac:dyDescent="0.2">
      <c r="A81" s="37" t="s">
        <v>93</v>
      </c>
      <c r="B81" s="48">
        <f>$B$8-61</f>
        <v>1952</v>
      </c>
      <c r="C81" s="49">
        <v>2497</v>
      </c>
      <c r="D81" s="49">
        <v>1229</v>
      </c>
      <c r="E81" s="49">
        <v>1268</v>
      </c>
    </row>
    <row r="82" spans="1:5" x14ac:dyDescent="0.2">
      <c r="A82" s="37" t="s">
        <v>94</v>
      </c>
      <c r="B82" s="48">
        <f>$B$8-62</f>
        <v>1951</v>
      </c>
      <c r="C82" s="49">
        <v>2561</v>
      </c>
      <c r="D82" s="49">
        <v>1285</v>
      </c>
      <c r="E82" s="49">
        <v>1276</v>
      </c>
    </row>
    <row r="83" spans="1:5" x14ac:dyDescent="0.2">
      <c r="A83" s="37" t="s">
        <v>95</v>
      </c>
      <c r="B83" s="48">
        <f>$B$8-63</f>
        <v>1950</v>
      </c>
      <c r="C83" s="49">
        <v>2587</v>
      </c>
      <c r="D83" s="49">
        <v>1245</v>
      </c>
      <c r="E83" s="49">
        <v>1342</v>
      </c>
    </row>
    <row r="84" spans="1:5" x14ac:dyDescent="0.2">
      <c r="A84" s="37" t="s">
        <v>96</v>
      </c>
      <c r="B84" s="48">
        <f>$B$8-64</f>
        <v>1949</v>
      </c>
      <c r="C84" s="49">
        <v>2619</v>
      </c>
      <c r="D84" s="49">
        <v>1310</v>
      </c>
      <c r="E84" s="49">
        <v>1309</v>
      </c>
    </row>
    <row r="85" spans="1:5" x14ac:dyDescent="0.2">
      <c r="A85" s="44" t="s">
        <v>36</v>
      </c>
      <c r="B85" s="50"/>
      <c r="C85" s="49">
        <f>SUM(C80:C84)</f>
        <v>12841</v>
      </c>
      <c r="D85" s="49">
        <f>SUM(D80:D84)</f>
        <v>6366</v>
      </c>
      <c r="E85" s="49">
        <f>SUM(E80:E84)</f>
        <v>6475</v>
      </c>
    </row>
    <row r="86" spans="1:5" x14ac:dyDescent="0.2">
      <c r="A86" s="37" t="s">
        <v>97</v>
      </c>
      <c r="B86" s="48">
        <f>$B$8-65</f>
        <v>1948</v>
      </c>
      <c r="C86" s="49">
        <v>2456</v>
      </c>
      <c r="D86" s="49">
        <v>1232</v>
      </c>
      <c r="E86" s="49">
        <v>1224</v>
      </c>
    </row>
    <row r="87" spans="1:5" x14ac:dyDescent="0.2">
      <c r="A87" s="37" t="s">
        <v>98</v>
      </c>
      <c r="B87" s="48">
        <f>$B$8-66</f>
        <v>1947</v>
      </c>
      <c r="C87" s="49">
        <v>2358</v>
      </c>
      <c r="D87" s="49">
        <v>1151</v>
      </c>
      <c r="E87" s="49">
        <v>1207</v>
      </c>
    </row>
    <row r="88" spans="1:5" x14ac:dyDescent="0.2">
      <c r="A88" s="37" t="s">
        <v>99</v>
      </c>
      <c r="B88" s="48">
        <f>$B$8-67</f>
        <v>1946</v>
      </c>
      <c r="C88" s="49">
        <v>2250</v>
      </c>
      <c r="D88" s="49">
        <v>1149</v>
      </c>
      <c r="E88" s="49">
        <v>1101</v>
      </c>
    </row>
    <row r="89" spans="1:5" x14ac:dyDescent="0.2">
      <c r="A89" s="37" t="s">
        <v>100</v>
      </c>
      <c r="B89" s="48">
        <f>$B$8-68</f>
        <v>1945</v>
      </c>
      <c r="C89" s="49">
        <v>1744</v>
      </c>
      <c r="D89" s="49">
        <v>845</v>
      </c>
      <c r="E89" s="49">
        <v>899</v>
      </c>
    </row>
    <row r="90" spans="1:5" x14ac:dyDescent="0.2">
      <c r="A90" s="37" t="s">
        <v>101</v>
      </c>
      <c r="B90" s="48">
        <f>$B$8-69</f>
        <v>1944</v>
      </c>
      <c r="C90" s="49">
        <v>2308</v>
      </c>
      <c r="D90" s="49">
        <v>1117</v>
      </c>
      <c r="E90" s="49">
        <v>1191</v>
      </c>
    </row>
    <row r="91" spans="1:5" x14ac:dyDescent="0.2">
      <c r="A91" s="44" t="s">
        <v>36</v>
      </c>
      <c r="B91" s="50"/>
      <c r="C91" s="49">
        <f>SUM(C86:C90)</f>
        <v>11116</v>
      </c>
      <c r="D91" s="49">
        <f>SUM(D86:D90)</f>
        <v>5494</v>
      </c>
      <c r="E91" s="49">
        <f>SUM(E86:E90)</f>
        <v>5622</v>
      </c>
    </row>
    <row r="92" spans="1:5" x14ac:dyDescent="0.2">
      <c r="A92" s="37" t="s">
        <v>102</v>
      </c>
      <c r="B92" s="48">
        <f>$B$8-70</f>
        <v>1943</v>
      </c>
      <c r="C92" s="49">
        <v>2366</v>
      </c>
      <c r="D92" s="49">
        <v>1216</v>
      </c>
      <c r="E92" s="49">
        <v>1150</v>
      </c>
    </row>
    <row r="93" spans="1:5" x14ac:dyDescent="0.2">
      <c r="A93" s="37" t="s">
        <v>103</v>
      </c>
      <c r="B93" s="48">
        <f>$B$8-71</f>
        <v>1942</v>
      </c>
      <c r="C93" s="49">
        <v>2222</v>
      </c>
      <c r="D93" s="49">
        <v>1106</v>
      </c>
      <c r="E93" s="49">
        <v>1116</v>
      </c>
    </row>
    <row r="94" spans="1:5" x14ac:dyDescent="0.2">
      <c r="A94" s="37" t="s">
        <v>104</v>
      </c>
      <c r="B94" s="48">
        <f>$B$8-72</f>
        <v>1941</v>
      </c>
      <c r="C94" s="49">
        <v>2712</v>
      </c>
      <c r="D94" s="49">
        <v>1350</v>
      </c>
      <c r="E94" s="49">
        <v>1362</v>
      </c>
    </row>
    <row r="95" spans="1:5" x14ac:dyDescent="0.2">
      <c r="A95" s="37" t="s">
        <v>105</v>
      </c>
      <c r="B95" s="48">
        <f>$B$8-73</f>
        <v>1940</v>
      </c>
      <c r="C95" s="49">
        <v>2724</v>
      </c>
      <c r="D95" s="49">
        <v>1336</v>
      </c>
      <c r="E95" s="49">
        <v>1388</v>
      </c>
    </row>
    <row r="96" spans="1:5" x14ac:dyDescent="0.2">
      <c r="A96" s="37" t="s">
        <v>106</v>
      </c>
      <c r="B96" s="48">
        <f>$B$8-74</f>
        <v>1939</v>
      </c>
      <c r="C96" s="49">
        <v>2712</v>
      </c>
      <c r="D96" s="49">
        <v>1290</v>
      </c>
      <c r="E96" s="49">
        <v>1422</v>
      </c>
    </row>
    <row r="97" spans="1:5" x14ac:dyDescent="0.2">
      <c r="A97" s="44" t="s">
        <v>36</v>
      </c>
      <c r="B97" s="50"/>
      <c r="C97" s="49">
        <f>SUM(C92:C96)</f>
        <v>12736</v>
      </c>
      <c r="D97" s="49">
        <f>SUM(D92:D96)</f>
        <v>6298</v>
      </c>
      <c r="E97" s="49">
        <f>SUM(E92:E96)</f>
        <v>6438</v>
      </c>
    </row>
    <row r="98" spans="1:5" x14ac:dyDescent="0.2">
      <c r="A98" s="37" t="s">
        <v>107</v>
      </c>
      <c r="B98" s="48">
        <f>$B$8-75</f>
        <v>1938</v>
      </c>
      <c r="C98" s="49">
        <v>2534</v>
      </c>
      <c r="D98" s="49">
        <v>1195</v>
      </c>
      <c r="E98" s="49">
        <v>1339</v>
      </c>
    </row>
    <row r="99" spans="1:5" x14ac:dyDescent="0.2">
      <c r="A99" s="37" t="s">
        <v>108</v>
      </c>
      <c r="B99" s="48">
        <f>$B$8-76</f>
        <v>1937</v>
      </c>
      <c r="C99" s="49">
        <v>2261</v>
      </c>
      <c r="D99" s="49">
        <v>1075</v>
      </c>
      <c r="E99" s="49">
        <v>1186</v>
      </c>
    </row>
    <row r="100" spans="1:5" x14ac:dyDescent="0.2">
      <c r="A100" s="37" t="s">
        <v>109</v>
      </c>
      <c r="B100" s="48">
        <f>$B$8-77</f>
        <v>1936</v>
      </c>
      <c r="C100" s="49">
        <v>2010</v>
      </c>
      <c r="D100" s="49">
        <v>936</v>
      </c>
      <c r="E100" s="49">
        <v>1074</v>
      </c>
    </row>
    <row r="101" spans="1:5" x14ac:dyDescent="0.2">
      <c r="A101" s="37" t="s">
        <v>110</v>
      </c>
      <c r="B101" s="48">
        <f>$B$8-78</f>
        <v>1935</v>
      </c>
      <c r="C101" s="49">
        <v>1745</v>
      </c>
      <c r="D101" s="49">
        <v>794</v>
      </c>
      <c r="E101" s="49">
        <v>951</v>
      </c>
    </row>
    <row r="102" spans="1:5" x14ac:dyDescent="0.2">
      <c r="A102" s="38" t="s">
        <v>111</v>
      </c>
      <c r="B102" s="48">
        <f>$B$8-79</f>
        <v>1934</v>
      </c>
      <c r="C102" s="49">
        <v>1551</v>
      </c>
      <c r="D102" s="49">
        <v>681</v>
      </c>
      <c r="E102" s="49">
        <v>870</v>
      </c>
    </row>
    <row r="103" spans="1:5" x14ac:dyDescent="0.2">
      <c r="A103" s="45" t="s">
        <v>36</v>
      </c>
      <c r="B103" s="51"/>
      <c r="C103" s="49">
        <f>SUM(C98:C102)</f>
        <v>10101</v>
      </c>
      <c r="D103" s="49">
        <f>SUM(D98:D102)</f>
        <v>4681</v>
      </c>
      <c r="E103" s="49">
        <f>SUM(E98:E102)</f>
        <v>5420</v>
      </c>
    </row>
    <row r="104" spans="1:5" x14ac:dyDescent="0.2">
      <c r="A104" s="38" t="s">
        <v>112</v>
      </c>
      <c r="B104" s="48">
        <f>$B$8-80</f>
        <v>1933</v>
      </c>
      <c r="C104" s="49">
        <v>1236</v>
      </c>
      <c r="D104" s="49">
        <v>556</v>
      </c>
      <c r="E104" s="49">
        <v>680</v>
      </c>
    </row>
    <row r="105" spans="1:5" x14ac:dyDescent="0.2">
      <c r="A105" s="38" t="s">
        <v>123</v>
      </c>
      <c r="B105" s="48">
        <f>$B$8-81</f>
        <v>1932</v>
      </c>
      <c r="C105" s="49">
        <v>1079</v>
      </c>
      <c r="D105" s="49">
        <v>472</v>
      </c>
      <c r="E105" s="49">
        <v>607</v>
      </c>
    </row>
    <row r="106" spans="1:5" s="24" customFormat="1" x14ac:dyDescent="0.2">
      <c r="A106" s="38" t="s">
        <v>121</v>
      </c>
      <c r="B106" s="48">
        <f>$B$8-82</f>
        <v>1931</v>
      </c>
      <c r="C106" s="49">
        <v>1054</v>
      </c>
      <c r="D106" s="49">
        <v>416</v>
      </c>
      <c r="E106" s="49">
        <v>638</v>
      </c>
    </row>
    <row r="107" spans="1:5" x14ac:dyDescent="0.2">
      <c r="A107" s="38" t="s">
        <v>124</v>
      </c>
      <c r="B107" s="48">
        <f>$B$8-83</f>
        <v>1930</v>
      </c>
      <c r="C107" s="49">
        <v>1002</v>
      </c>
      <c r="D107" s="49">
        <v>384</v>
      </c>
      <c r="E107" s="49">
        <v>618</v>
      </c>
    </row>
    <row r="108" spans="1:5" x14ac:dyDescent="0.2">
      <c r="A108" s="38" t="s">
        <v>122</v>
      </c>
      <c r="B108" s="48">
        <f>$B$8-84</f>
        <v>1929</v>
      </c>
      <c r="C108" s="49">
        <v>923</v>
      </c>
      <c r="D108" s="49">
        <v>350</v>
      </c>
      <c r="E108" s="49">
        <v>573</v>
      </c>
    </row>
    <row r="109" spans="1:5" x14ac:dyDescent="0.2">
      <c r="A109" s="45" t="s">
        <v>36</v>
      </c>
      <c r="B109" s="51"/>
      <c r="C109" s="49">
        <f>SUM(C104:C108)</f>
        <v>5294</v>
      </c>
      <c r="D109" s="49">
        <f>SUM(D104:D108)</f>
        <v>2178</v>
      </c>
      <c r="E109" s="49">
        <f>SUM(E104:E108)</f>
        <v>3116</v>
      </c>
    </row>
    <row r="110" spans="1:5" x14ac:dyDescent="0.2">
      <c r="A110" s="38" t="s">
        <v>113</v>
      </c>
      <c r="B110" s="48">
        <f>$B$8-85</f>
        <v>1928</v>
      </c>
      <c r="C110" s="49">
        <v>854</v>
      </c>
      <c r="D110" s="49">
        <v>316</v>
      </c>
      <c r="E110" s="49">
        <v>538</v>
      </c>
    </row>
    <row r="111" spans="1:5" x14ac:dyDescent="0.2">
      <c r="A111" s="38" t="s">
        <v>114</v>
      </c>
      <c r="B111" s="48">
        <f>$B$8-86</f>
        <v>1927</v>
      </c>
      <c r="C111" s="49">
        <v>702</v>
      </c>
      <c r="D111" s="49">
        <v>238</v>
      </c>
      <c r="E111" s="49">
        <v>464</v>
      </c>
    </row>
    <row r="112" spans="1:5" x14ac:dyDescent="0.2">
      <c r="A112" s="38" t="s">
        <v>115</v>
      </c>
      <c r="B112" s="48">
        <f>$B$8-87</f>
        <v>1926</v>
      </c>
      <c r="C112" s="49">
        <v>672</v>
      </c>
      <c r="D112" s="49">
        <v>235</v>
      </c>
      <c r="E112" s="49">
        <v>437</v>
      </c>
    </row>
    <row r="113" spans="1:5" x14ac:dyDescent="0.2">
      <c r="A113" s="38" t="s">
        <v>116</v>
      </c>
      <c r="B113" s="48">
        <f>$B$8-88</f>
        <v>1925</v>
      </c>
      <c r="C113" s="49">
        <v>600</v>
      </c>
      <c r="D113" s="49">
        <v>164</v>
      </c>
      <c r="E113" s="49">
        <v>436</v>
      </c>
    </row>
    <row r="114" spans="1:5" x14ac:dyDescent="0.2">
      <c r="A114" s="38" t="s">
        <v>117</v>
      </c>
      <c r="B114" s="48">
        <f>$B$8-89</f>
        <v>1924</v>
      </c>
      <c r="C114" s="49">
        <v>458</v>
      </c>
      <c r="D114" s="49">
        <v>119</v>
      </c>
      <c r="E114" s="49">
        <v>339</v>
      </c>
    </row>
    <row r="115" spans="1:5" x14ac:dyDescent="0.2">
      <c r="A115" s="45" t="s">
        <v>36</v>
      </c>
      <c r="B115" s="52"/>
      <c r="C115" s="49">
        <f>SUM(C110:C114)</f>
        <v>3286</v>
      </c>
      <c r="D115" s="49">
        <f>SUM(D110:D114)</f>
        <v>1072</v>
      </c>
      <c r="E115" s="49">
        <f>SUM(E110:E114)</f>
        <v>2214</v>
      </c>
    </row>
    <row r="116" spans="1:5" x14ac:dyDescent="0.2">
      <c r="A116" s="38" t="s">
        <v>118</v>
      </c>
      <c r="B116" s="48">
        <f>$B$8-90</f>
        <v>1923</v>
      </c>
      <c r="C116" s="49">
        <v>1670</v>
      </c>
      <c r="D116" s="49">
        <v>360</v>
      </c>
      <c r="E116" s="49">
        <v>1310</v>
      </c>
    </row>
    <row r="117" spans="1:5" x14ac:dyDescent="0.2">
      <c r="A117" s="39"/>
      <c r="B117" s="42" t="s">
        <v>119</v>
      </c>
      <c r="C117" s="22"/>
      <c r="D117" s="22"/>
      <c r="E117" s="22"/>
    </row>
    <row r="118" spans="1:5" x14ac:dyDescent="0.2">
      <c r="A118" s="40" t="s">
        <v>120</v>
      </c>
      <c r="B118" s="53"/>
      <c r="C118" s="54">
        <v>195135</v>
      </c>
      <c r="D118" s="54">
        <v>96266</v>
      </c>
      <c r="E118" s="54">
        <v>98869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2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13 SH</oddFooter>
  </headerFooter>
  <rowBreaks count="2" manualBreakCount="2">
    <brk id="49" max="16383" man="1"/>
    <brk id="7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5" t="s">
        <v>166</v>
      </c>
      <c r="B1" s="95"/>
      <c r="C1" s="96"/>
      <c r="D1" s="96"/>
      <c r="E1" s="96"/>
    </row>
    <row r="2" spans="1:8" s="10" customFormat="1" ht="14.1" customHeight="1" x14ac:dyDescent="0.2">
      <c r="A2" s="99" t="s">
        <v>168</v>
      </c>
      <c r="B2" s="99"/>
      <c r="C2" s="99"/>
      <c r="D2" s="99"/>
      <c r="E2" s="99"/>
    </row>
    <row r="3" spans="1:8" s="10" customFormat="1" ht="14.1" customHeight="1" x14ac:dyDescent="0.25">
      <c r="A3" s="95" t="s">
        <v>137</v>
      </c>
      <c r="B3" s="95"/>
      <c r="C3" s="95"/>
      <c r="D3" s="95"/>
      <c r="E3" s="95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35" customHeight="1" x14ac:dyDescent="0.2">
      <c r="A5" s="100" t="s">
        <v>165</v>
      </c>
      <c r="B5" s="102" t="s">
        <v>167</v>
      </c>
      <c r="C5" s="97" t="s">
        <v>30</v>
      </c>
      <c r="D5" s="97" t="s">
        <v>22</v>
      </c>
      <c r="E5" s="98" t="s">
        <v>23</v>
      </c>
    </row>
    <row r="6" spans="1:8" ht="28.35" customHeight="1" x14ac:dyDescent="0.2">
      <c r="A6" s="101"/>
      <c r="B6" s="103"/>
      <c r="C6" s="18" t="s">
        <v>162</v>
      </c>
      <c r="D6" s="18" t="s">
        <v>163</v>
      </c>
      <c r="E6" s="19" t="s">
        <v>164</v>
      </c>
    </row>
    <row r="7" spans="1:8" ht="14.1" customHeight="1" x14ac:dyDescent="0.25">
      <c r="A7" s="35"/>
      <c r="B7" s="41"/>
      <c r="C7" s="20"/>
      <c r="D7" s="20"/>
      <c r="E7" s="20"/>
    </row>
    <row r="8" spans="1:8" ht="14.1" customHeight="1" x14ac:dyDescent="0.25">
      <c r="A8" s="36" t="s">
        <v>31</v>
      </c>
      <c r="B8" s="48">
        <v>2013</v>
      </c>
      <c r="C8" s="49">
        <v>2125</v>
      </c>
      <c r="D8" s="49">
        <v>1088</v>
      </c>
      <c r="E8" s="49">
        <v>1037</v>
      </c>
    </row>
    <row r="9" spans="1:8" ht="14.1" customHeight="1" x14ac:dyDescent="0.25">
      <c r="A9" s="36" t="s">
        <v>32</v>
      </c>
      <c r="B9" s="48">
        <f>$B$8-1</f>
        <v>2012</v>
      </c>
      <c r="C9" s="49">
        <v>2271</v>
      </c>
      <c r="D9" s="49">
        <v>1161</v>
      </c>
      <c r="E9" s="49">
        <v>1110</v>
      </c>
    </row>
    <row r="10" spans="1:8" ht="14.1" customHeight="1" x14ac:dyDescent="0.25">
      <c r="A10" s="36" t="s">
        <v>33</v>
      </c>
      <c r="B10" s="48">
        <f>$B$8-2</f>
        <v>2011</v>
      </c>
      <c r="C10" s="49">
        <v>2171</v>
      </c>
      <c r="D10" s="49">
        <v>1127</v>
      </c>
      <c r="E10" s="49">
        <v>1044</v>
      </c>
    </row>
    <row r="11" spans="1:8" ht="14.1" customHeight="1" x14ac:dyDescent="0.25">
      <c r="A11" s="36" t="s">
        <v>34</v>
      </c>
      <c r="B11" s="48">
        <f>$B$8-3</f>
        <v>2010</v>
      </c>
      <c r="C11" s="49">
        <v>2257</v>
      </c>
      <c r="D11" s="49">
        <v>1168</v>
      </c>
      <c r="E11" s="49">
        <v>1089</v>
      </c>
      <c r="H11" s="23"/>
    </row>
    <row r="12" spans="1:8" ht="14.1" customHeight="1" x14ac:dyDescent="0.25">
      <c r="A12" s="36" t="s">
        <v>35</v>
      </c>
      <c r="B12" s="48">
        <f>$B$8-4</f>
        <v>2009</v>
      </c>
      <c r="C12" s="49">
        <v>2241</v>
      </c>
      <c r="D12" s="49">
        <v>1170</v>
      </c>
      <c r="E12" s="49">
        <v>1071</v>
      </c>
    </row>
    <row r="13" spans="1:8" ht="14.1" customHeight="1" x14ac:dyDescent="0.25">
      <c r="A13" s="43" t="s">
        <v>36</v>
      </c>
      <c r="B13" s="48"/>
      <c r="C13" s="49">
        <f>SUM(C8:C12)</f>
        <v>11065</v>
      </c>
      <c r="D13" s="49">
        <f>SUM(D8:D12)</f>
        <v>5714</v>
      </c>
      <c r="E13" s="49">
        <f>SUM(E8:E12)</f>
        <v>5351</v>
      </c>
    </row>
    <row r="14" spans="1:8" ht="14.1" customHeight="1" x14ac:dyDescent="0.25">
      <c r="A14" s="37" t="s">
        <v>37</v>
      </c>
      <c r="B14" s="48">
        <f>$B$8-5</f>
        <v>2008</v>
      </c>
      <c r="C14" s="49">
        <v>2281</v>
      </c>
      <c r="D14" s="49">
        <v>1199</v>
      </c>
      <c r="E14" s="49">
        <v>1082</v>
      </c>
    </row>
    <row r="15" spans="1:8" ht="14.1" customHeight="1" x14ac:dyDescent="0.25">
      <c r="A15" s="37" t="s">
        <v>38</v>
      </c>
      <c r="B15" s="48">
        <f>$B$8-6</f>
        <v>2007</v>
      </c>
      <c r="C15" s="49">
        <v>2428</v>
      </c>
      <c r="D15" s="49">
        <v>1295</v>
      </c>
      <c r="E15" s="49">
        <v>1133</v>
      </c>
    </row>
    <row r="16" spans="1:8" ht="14.1" customHeight="1" x14ac:dyDescent="0.25">
      <c r="A16" s="37" t="s">
        <v>39</v>
      </c>
      <c r="B16" s="48">
        <f>$B$8-7</f>
        <v>2006</v>
      </c>
      <c r="C16" s="49">
        <v>2316</v>
      </c>
      <c r="D16" s="49">
        <v>1186</v>
      </c>
      <c r="E16" s="49">
        <v>1130</v>
      </c>
    </row>
    <row r="17" spans="1:5" ht="14.1" customHeight="1" x14ac:dyDescent="0.25">
      <c r="A17" s="37" t="s">
        <v>40</v>
      </c>
      <c r="B17" s="48">
        <f>$B$8-8</f>
        <v>2005</v>
      </c>
      <c r="C17" s="49">
        <v>2402</v>
      </c>
      <c r="D17" s="49">
        <v>1223</v>
      </c>
      <c r="E17" s="49">
        <v>1179</v>
      </c>
    </row>
    <row r="18" spans="1:5" ht="14.1" customHeight="1" x14ac:dyDescent="0.25">
      <c r="A18" s="37" t="s">
        <v>41</v>
      </c>
      <c r="B18" s="48">
        <f>$B$8-9</f>
        <v>2004</v>
      </c>
      <c r="C18" s="49">
        <v>2471</v>
      </c>
      <c r="D18" s="49">
        <v>1280</v>
      </c>
      <c r="E18" s="49">
        <v>1191</v>
      </c>
    </row>
    <row r="19" spans="1:5" ht="14.1" customHeight="1" x14ac:dyDescent="0.25">
      <c r="A19" s="44" t="s">
        <v>36</v>
      </c>
      <c r="B19" s="50"/>
      <c r="C19" s="49">
        <f>SUM(C14:C18)</f>
        <v>11898</v>
      </c>
      <c r="D19" s="49">
        <f>SUM(D14:D18)</f>
        <v>6183</v>
      </c>
      <c r="E19" s="49">
        <f>SUM(E14:E18)</f>
        <v>5715</v>
      </c>
    </row>
    <row r="20" spans="1:5" ht="14.1" customHeight="1" x14ac:dyDescent="0.25">
      <c r="A20" s="37" t="s">
        <v>42</v>
      </c>
      <c r="B20" s="48">
        <f>$B$8-10</f>
        <v>2003</v>
      </c>
      <c r="C20" s="49">
        <v>2569</v>
      </c>
      <c r="D20" s="49">
        <v>1330</v>
      </c>
      <c r="E20" s="49">
        <v>1239</v>
      </c>
    </row>
    <row r="21" spans="1:5" ht="14.1" customHeight="1" x14ac:dyDescent="0.25">
      <c r="A21" s="37" t="s">
        <v>43</v>
      </c>
      <c r="B21" s="48">
        <f>$B$8-11</f>
        <v>2002</v>
      </c>
      <c r="C21" s="49">
        <v>2548</v>
      </c>
      <c r="D21" s="49">
        <v>1302</v>
      </c>
      <c r="E21" s="49">
        <v>1246</v>
      </c>
    </row>
    <row r="22" spans="1:5" ht="14.1" customHeight="1" x14ac:dyDescent="0.25">
      <c r="A22" s="37" t="s">
        <v>44</v>
      </c>
      <c r="B22" s="48">
        <f>$B$8-12</f>
        <v>2001</v>
      </c>
      <c r="C22" s="49">
        <v>2680</v>
      </c>
      <c r="D22" s="49">
        <v>1347</v>
      </c>
      <c r="E22" s="49">
        <v>1333</v>
      </c>
    </row>
    <row r="23" spans="1:5" ht="14.1" customHeight="1" x14ac:dyDescent="0.25">
      <c r="A23" s="37" t="s">
        <v>45</v>
      </c>
      <c r="B23" s="48">
        <f>$B$8-13</f>
        <v>2000</v>
      </c>
      <c r="C23" s="49">
        <v>2809</v>
      </c>
      <c r="D23" s="49">
        <v>1460</v>
      </c>
      <c r="E23" s="49">
        <v>1349</v>
      </c>
    </row>
    <row r="24" spans="1:5" ht="14.1" customHeight="1" x14ac:dyDescent="0.25">
      <c r="A24" s="37" t="s">
        <v>46</v>
      </c>
      <c r="B24" s="48">
        <f>$B$8-14</f>
        <v>1999</v>
      </c>
      <c r="C24" s="49">
        <v>2815</v>
      </c>
      <c r="D24" s="49">
        <v>1461</v>
      </c>
      <c r="E24" s="49">
        <v>1354</v>
      </c>
    </row>
    <row r="25" spans="1:5" ht="14.1" customHeight="1" x14ac:dyDescent="0.25">
      <c r="A25" s="44" t="s">
        <v>36</v>
      </c>
      <c r="B25" s="50"/>
      <c r="C25" s="49">
        <f>SUM(C20:C24)</f>
        <v>13421</v>
      </c>
      <c r="D25" s="49">
        <f>SUM(D20:D24)</f>
        <v>6900</v>
      </c>
      <c r="E25" s="49">
        <f>SUM(E20:E24)</f>
        <v>6521</v>
      </c>
    </row>
    <row r="26" spans="1:5" ht="14.1" customHeight="1" x14ac:dyDescent="0.25">
      <c r="A26" s="37" t="s">
        <v>47</v>
      </c>
      <c r="B26" s="48">
        <f>$B$8-15</f>
        <v>1998</v>
      </c>
      <c r="C26" s="49">
        <v>2976</v>
      </c>
      <c r="D26" s="49">
        <v>1506</v>
      </c>
      <c r="E26" s="49">
        <v>1470</v>
      </c>
    </row>
    <row r="27" spans="1:5" ht="14.1" customHeight="1" x14ac:dyDescent="0.25">
      <c r="A27" s="37" t="s">
        <v>48</v>
      </c>
      <c r="B27" s="48">
        <f>$B$8-16</f>
        <v>1997</v>
      </c>
      <c r="C27" s="49">
        <v>3042</v>
      </c>
      <c r="D27" s="49">
        <v>1588</v>
      </c>
      <c r="E27" s="49">
        <v>1454</v>
      </c>
    </row>
    <row r="28" spans="1:5" ht="14.1" customHeight="1" x14ac:dyDescent="0.25">
      <c r="A28" s="37" t="s">
        <v>49</v>
      </c>
      <c r="B28" s="48">
        <f>$B$8-17</f>
        <v>1996</v>
      </c>
      <c r="C28" s="49">
        <v>2883</v>
      </c>
      <c r="D28" s="49">
        <v>1495</v>
      </c>
      <c r="E28" s="49">
        <v>1388</v>
      </c>
    </row>
    <row r="29" spans="1:5" ht="14.1" customHeight="1" x14ac:dyDescent="0.25">
      <c r="A29" s="37" t="s">
        <v>50</v>
      </c>
      <c r="B29" s="48">
        <f>$B$8-18</f>
        <v>1995</v>
      </c>
      <c r="C29" s="49">
        <v>2701</v>
      </c>
      <c r="D29" s="49">
        <v>1370</v>
      </c>
      <c r="E29" s="49">
        <v>1331</v>
      </c>
    </row>
    <row r="30" spans="1:5" ht="14.1" customHeight="1" x14ac:dyDescent="0.25">
      <c r="A30" s="36" t="s">
        <v>51</v>
      </c>
      <c r="B30" s="48">
        <f>$B$8-19</f>
        <v>1994</v>
      </c>
      <c r="C30" s="49">
        <v>2701</v>
      </c>
      <c r="D30" s="49">
        <v>1415</v>
      </c>
      <c r="E30" s="49">
        <v>1286</v>
      </c>
    </row>
    <row r="31" spans="1:5" ht="14.1" customHeight="1" x14ac:dyDescent="0.25">
      <c r="A31" s="44" t="s">
        <v>36</v>
      </c>
      <c r="B31" s="50"/>
      <c r="C31" s="49">
        <f>SUM(C26:C30)</f>
        <v>14303</v>
      </c>
      <c r="D31" s="49">
        <f>SUM(D26:D30)</f>
        <v>7374</v>
      </c>
      <c r="E31" s="49">
        <f>SUM(E26:E30)</f>
        <v>6929</v>
      </c>
    </row>
    <row r="32" spans="1:5" ht="14.1" customHeight="1" x14ac:dyDescent="0.25">
      <c r="A32" s="37" t="s">
        <v>52</v>
      </c>
      <c r="B32" s="48">
        <f>$B$8-20</f>
        <v>1993</v>
      </c>
      <c r="C32" s="49">
        <v>2603</v>
      </c>
      <c r="D32" s="49">
        <v>1371</v>
      </c>
      <c r="E32" s="49">
        <v>1232</v>
      </c>
    </row>
    <row r="33" spans="1:5" ht="14.1" customHeight="1" x14ac:dyDescent="0.25">
      <c r="A33" s="37" t="s">
        <v>53</v>
      </c>
      <c r="B33" s="48">
        <f>$B$8-21</f>
        <v>1992</v>
      </c>
      <c r="C33" s="49">
        <v>2450</v>
      </c>
      <c r="D33" s="49">
        <v>1329</v>
      </c>
      <c r="E33" s="49">
        <v>1121</v>
      </c>
    </row>
    <row r="34" spans="1:5" ht="14.1" customHeight="1" x14ac:dyDescent="0.25">
      <c r="A34" s="37" t="s">
        <v>54</v>
      </c>
      <c r="B34" s="48">
        <f>$B$8-22</f>
        <v>1991</v>
      </c>
      <c r="C34" s="49">
        <v>2513</v>
      </c>
      <c r="D34" s="49">
        <v>1304</v>
      </c>
      <c r="E34" s="49">
        <v>1209</v>
      </c>
    </row>
    <row r="35" spans="1:5" ht="14.1" customHeight="1" x14ac:dyDescent="0.25">
      <c r="A35" s="37" t="s">
        <v>55</v>
      </c>
      <c r="B35" s="48">
        <f>$B$8-23</f>
        <v>1990</v>
      </c>
      <c r="C35" s="49">
        <v>2553</v>
      </c>
      <c r="D35" s="49">
        <v>1303</v>
      </c>
      <c r="E35" s="49">
        <v>1250</v>
      </c>
    </row>
    <row r="36" spans="1:5" ht="14.1" customHeight="1" x14ac:dyDescent="0.25">
      <c r="A36" s="37" t="s">
        <v>56</v>
      </c>
      <c r="B36" s="48">
        <f>$B$8-24</f>
        <v>1989</v>
      </c>
      <c r="C36" s="49">
        <v>2565</v>
      </c>
      <c r="D36" s="49">
        <v>1294</v>
      </c>
      <c r="E36" s="49">
        <v>1271</v>
      </c>
    </row>
    <row r="37" spans="1:5" ht="14.1" customHeight="1" x14ac:dyDescent="0.25">
      <c r="A37" s="44" t="s">
        <v>36</v>
      </c>
      <c r="B37" s="50"/>
      <c r="C37" s="49">
        <f>SUM(C32:C36)</f>
        <v>12684</v>
      </c>
      <c r="D37" s="49">
        <f>SUM(D32:D36)</f>
        <v>6601</v>
      </c>
      <c r="E37" s="49">
        <f>SUM(E32:E36)</f>
        <v>6083</v>
      </c>
    </row>
    <row r="38" spans="1:5" ht="14.1" customHeight="1" x14ac:dyDescent="0.25">
      <c r="A38" s="37" t="s">
        <v>57</v>
      </c>
      <c r="B38" s="48">
        <f>$B$8-25</f>
        <v>1988</v>
      </c>
      <c r="C38" s="49">
        <v>2637</v>
      </c>
      <c r="D38" s="49">
        <v>1376</v>
      </c>
      <c r="E38" s="49">
        <v>1261</v>
      </c>
    </row>
    <row r="39" spans="1:5" ht="14.1" customHeight="1" x14ac:dyDescent="0.25">
      <c r="A39" s="37" t="s">
        <v>58</v>
      </c>
      <c r="B39" s="48">
        <f>$B$8-26</f>
        <v>1987</v>
      </c>
      <c r="C39" s="49">
        <v>2656</v>
      </c>
      <c r="D39" s="49">
        <v>1357</v>
      </c>
      <c r="E39" s="49">
        <v>1299</v>
      </c>
    </row>
    <row r="40" spans="1:5" ht="14.1" customHeight="1" x14ac:dyDescent="0.25">
      <c r="A40" s="37" t="s">
        <v>59</v>
      </c>
      <c r="B40" s="48">
        <f>$B$8-27</f>
        <v>1986</v>
      </c>
      <c r="C40" s="49">
        <v>2598</v>
      </c>
      <c r="D40" s="49">
        <v>1333</v>
      </c>
      <c r="E40" s="49">
        <v>1265</v>
      </c>
    </row>
    <row r="41" spans="1:5" ht="14.1" customHeight="1" x14ac:dyDescent="0.2">
      <c r="A41" s="37" t="s">
        <v>60</v>
      </c>
      <c r="B41" s="48">
        <f>$B$8-28</f>
        <v>1985</v>
      </c>
      <c r="C41" s="49">
        <v>2558</v>
      </c>
      <c r="D41" s="49">
        <v>1280</v>
      </c>
      <c r="E41" s="49">
        <v>1278</v>
      </c>
    </row>
    <row r="42" spans="1:5" ht="14.1" customHeight="1" x14ac:dyDescent="0.2">
      <c r="A42" s="37" t="s">
        <v>61</v>
      </c>
      <c r="B42" s="48">
        <f>$B$8-29</f>
        <v>1984</v>
      </c>
      <c r="C42" s="49">
        <v>2600</v>
      </c>
      <c r="D42" s="49">
        <v>1306</v>
      </c>
      <c r="E42" s="49">
        <v>1294</v>
      </c>
    </row>
    <row r="43" spans="1:5" ht="14.1" customHeight="1" x14ac:dyDescent="0.2">
      <c r="A43" s="44" t="s">
        <v>36</v>
      </c>
      <c r="B43" s="50"/>
      <c r="C43" s="49">
        <f>SUM(C38:C42)</f>
        <v>13049</v>
      </c>
      <c r="D43" s="49">
        <f>SUM(D38:D42)</f>
        <v>6652</v>
      </c>
      <c r="E43" s="49">
        <f>SUM(E38:E42)</f>
        <v>6397</v>
      </c>
    </row>
    <row r="44" spans="1:5" ht="14.1" customHeight="1" x14ac:dyDescent="0.2">
      <c r="A44" s="37" t="s">
        <v>62</v>
      </c>
      <c r="B44" s="48">
        <f>$B$8-30</f>
        <v>1983</v>
      </c>
      <c r="C44" s="49">
        <v>2836</v>
      </c>
      <c r="D44" s="49">
        <v>1382</v>
      </c>
      <c r="E44" s="49">
        <v>1454</v>
      </c>
    </row>
    <row r="45" spans="1:5" ht="14.1" customHeight="1" x14ac:dyDescent="0.2">
      <c r="A45" s="37" t="s">
        <v>63</v>
      </c>
      <c r="B45" s="48">
        <f>$B$8-31</f>
        <v>1982</v>
      </c>
      <c r="C45" s="49">
        <v>2915</v>
      </c>
      <c r="D45" s="49">
        <v>1377</v>
      </c>
      <c r="E45" s="49">
        <v>1538</v>
      </c>
    </row>
    <row r="46" spans="1:5" ht="14.1" customHeight="1" x14ac:dyDescent="0.2">
      <c r="A46" s="37" t="s">
        <v>64</v>
      </c>
      <c r="B46" s="48">
        <f>$B$8-32</f>
        <v>1981</v>
      </c>
      <c r="C46" s="49">
        <v>3003</v>
      </c>
      <c r="D46" s="49">
        <v>1445</v>
      </c>
      <c r="E46" s="49">
        <v>1558</v>
      </c>
    </row>
    <row r="47" spans="1:5" ht="14.1" customHeight="1" x14ac:dyDescent="0.2">
      <c r="A47" s="37" t="s">
        <v>65</v>
      </c>
      <c r="B47" s="48">
        <f>$B$8-33</f>
        <v>1980</v>
      </c>
      <c r="C47" s="49">
        <v>3021</v>
      </c>
      <c r="D47" s="49">
        <v>1486</v>
      </c>
      <c r="E47" s="49">
        <v>1535</v>
      </c>
    </row>
    <row r="48" spans="1:5" ht="14.1" customHeight="1" x14ac:dyDescent="0.2">
      <c r="A48" s="37" t="s">
        <v>66</v>
      </c>
      <c r="B48" s="48">
        <f>$B$8-34</f>
        <v>1979</v>
      </c>
      <c r="C48" s="49">
        <v>3003</v>
      </c>
      <c r="D48" s="49">
        <v>1503</v>
      </c>
      <c r="E48" s="49">
        <v>1500</v>
      </c>
    </row>
    <row r="49" spans="1:5" ht="14.1" customHeight="1" x14ac:dyDescent="0.2">
      <c r="A49" s="44" t="s">
        <v>36</v>
      </c>
      <c r="B49" s="50"/>
      <c r="C49" s="49">
        <f>SUM(C44:C48)</f>
        <v>14778</v>
      </c>
      <c r="D49" s="49">
        <f>SUM(D44:D48)</f>
        <v>7193</v>
      </c>
      <c r="E49" s="49">
        <f>SUM(E44:E48)</f>
        <v>7585</v>
      </c>
    </row>
    <row r="50" spans="1:5" ht="14.1" customHeight="1" x14ac:dyDescent="0.2">
      <c r="A50" s="37" t="s">
        <v>67</v>
      </c>
      <c r="B50" s="48">
        <f>$B$8-35</f>
        <v>1978</v>
      </c>
      <c r="C50" s="49">
        <v>3064</v>
      </c>
      <c r="D50" s="49">
        <v>1463</v>
      </c>
      <c r="E50" s="49">
        <v>1601</v>
      </c>
    </row>
    <row r="51" spans="1:5" ht="14.1" customHeight="1" x14ac:dyDescent="0.2">
      <c r="A51" s="37" t="s">
        <v>68</v>
      </c>
      <c r="B51" s="48">
        <f>$B$8-36</f>
        <v>1977</v>
      </c>
      <c r="C51" s="49">
        <v>3179</v>
      </c>
      <c r="D51" s="49">
        <v>1532</v>
      </c>
      <c r="E51" s="49">
        <v>1647</v>
      </c>
    </row>
    <row r="52" spans="1:5" ht="14.1" customHeight="1" x14ac:dyDescent="0.2">
      <c r="A52" s="37" t="s">
        <v>69</v>
      </c>
      <c r="B52" s="48">
        <f>$B$8-37</f>
        <v>1976</v>
      </c>
      <c r="C52" s="49">
        <v>3087</v>
      </c>
      <c r="D52" s="49">
        <v>1529</v>
      </c>
      <c r="E52" s="49">
        <v>1558</v>
      </c>
    </row>
    <row r="53" spans="1:5" ht="14.1" customHeight="1" x14ac:dyDescent="0.2">
      <c r="A53" s="37" t="s">
        <v>70</v>
      </c>
      <c r="B53" s="48">
        <f>$B$8-38</f>
        <v>1975</v>
      </c>
      <c r="C53" s="49">
        <v>2988</v>
      </c>
      <c r="D53" s="49">
        <v>1474</v>
      </c>
      <c r="E53" s="49">
        <v>1514</v>
      </c>
    </row>
    <row r="54" spans="1:5" ht="14.1" customHeight="1" x14ac:dyDescent="0.2">
      <c r="A54" s="36" t="s">
        <v>71</v>
      </c>
      <c r="B54" s="48">
        <f>$B$8-39</f>
        <v>1974</v>
      </c>
      <c r="C54" s="49">
        <v>3122</v>
      </c>
      <c r="D54" s="49">
        <v>1566</v>
      </c>
      <c r="E54" s="49">
        <v>1556</v>
      </c>
    </row>
    <row r="55" spans="1:5" ht="14.1" customHeight="1" x14ac:dyDescent="0.2">
      <c r="A55" s="43" t="s">
        <v>36</v>
      </c>
      <c r="B55" s="50"/>
      <c r="C55" s="49">
        <f>SUM(C50:C54)</f>
        <v>15440</v>
      </c>
      <c r="D55" s="49">
        <f>SUM(D50:D54)</f>
        <v>7564</v>
      </c>
      <c r="E55" s="49">
        <f>SUM(E50:E54)</f>
        <v>7876</v>
      </c>
    </row>
    <row r="56" spans="1:5" ht="14.1" customHeight="1" x14ac:dyDescent="0.2">
      <c r="A56" s="36" t="s">
        <v>72</v>
      </c>
      <c r="B56" s="48">
        <f>$B$8-40</f>
        <v>1973</v>
      </c>
      <c r="C56" s="49">
        <v>3207</v>
      </c>
      <c r="D56" s="49">
        <v>1553</v>
      </c>
      <c r="E56" s="49">
        <v>1654</v>
      </c>
    </row>
    <row r="57" spans="1:5" ht="14.1" customHeight="1" x14ac:dyDescent="0.2">
      <c r="A57" s="36" t="s">
        <v>73</v>
      </c>
      <c r="B57" s="48">
        <f>$B$8-41</f>
        <v>1972</v>
      </c>
      <c r="C57" s="49">
        <v>3406</v>
      </c>
      <c r="D57" s="49">
        <v>1657</v>
      </c>
      <c r="E57" s="49">
        <v>1749</v>
      </c>
    </row>
    <row r="58" spans="1:5" ht="14.1" customHeight="1" x14ac:dyDescent="0.2">
      <c r="A58" s="36" t="s">
        <v>74</v>
      </c>
      <c r="B58" s="48">
        <f>$B$8-42</f>
        <v>1971</v>
      </c>
      <c r="C58" s="49">
        <v>3947</v>
      </c>
      <c r="D58" s="49">
        <v>1937</v>
      </c>
      <c r="E58" s="49">
        <v>2010</v>
      </c>
    </row>
    <row r="59" spans="1:5" ht="14.1" customHeight="1" x14ac:dyDescent="0.2">
      <c r="A59" s="36" t="s">
        <v>75</v>
      </c>
      <c r="B59" s="48">
        <f>$B$8-43</f>
        <v>1970</v>
      </c>
      <c r="C59" s="49">
        <v>3979</v>
      </c>
      <c r="D59" s="49">
        <v>2019</v>
      </c>
      <c r="E59" s="49">
        <v>1960</v>
      </c>
    </row>
    <row r="60" spans="1:5" ht="14.1" customHeight="1" x14ac:dyDescent="0.2">
      <c r="A60" s="36" t="s">
        <v>76</v>
      </c>
      <c r="B60" s="48">
        <f>$B$8-44</f>
        <v>1969</v>
      </c>
      <c r="C60" s="49">
        <v>4568</v>
      </c>
      <c r="D60" s="49">
        <v>2276</v>
      </c>
      <c r="E60" s="49">
        <v>2292</v>
      </c>
    </row>
    <row r="61" spans="1:5" ht="14.1" customHeight="1" x14ac:dyDescent="0.2">
      <c r="A61" s="44" t="s">
        <v>36</v>
      </c>
      <c r="B61" s="50"/>
      <c r="C61" s="49">
        <f>SUM(C56:C60)</f>
        <v>19107</v>
      </c>
      <c r="D61" s="49">
        <f>SUM(D56:D60)</f>
        <v>9442</v>
      </c>
      <c r="E61" s="49">
        <f>SUM(E56:E60)</f>
        <v>9665</v>
      </c>
    </row>
    <row r="62" spans="1:5" ht="14.1" customHeight="1" x14ac:dyDescent="0.2">
      <c r="A62" s="37" t="s">
        <v>77</v>
      </c>
      <c r="B62" s="48">
        <f>$B$8-45</f>
        <v>1968</v>
      </c>
      <c r="C62" s="49">
        <v>4971</v>
      </c>
      <c r="D62" s="49">
        <v>2485</v>
      </c>
      <c r="E62" s="49">
        <v>2486</v>
      </c>
    </row>
    <row r="63" spans="1:5" ht="14.1" customHeight="1" x14ac:dyDescent="0.2">
      <c r="A63" s="37" t="s">
        <v>78</v>
      </c>
      <c r="B63" s="48">
        <f>$B$8-46</f>
        <v>1967</v>
      </c>
      <c r="C63" s="49">
        <v>5133</v>
      </c>
      <c r="D63" s="49">
        <v>2559</v>
      </c>
      <c r="E63" s="49">
        <v>2574</v>
      </c>
    </row>
    <row r="64" spans="1:5" ht="14.1" customHeight="1" x14ac:dyDescent="0.2">
      <c r="A64" s="37" t="s">
        <v>79</v>
      </c>
      <c r="B64" s="48">
        <f>$B$8-47</f>
        <v>1966</v>
      </c>
      <c r="C64" s="49">
        <v>5147</v>
      </c>
      <c r="D64" s="49">
        <v>2610</v>
      </c>
      <c r="E64" s="49">
        <v>2537</v>
      </c>
    </row>
    <row r="65" spans="1:5" ht="14.1" customHeight="1" x14ac:dyDescent="0.2">
      <c r="A65" s="37" t="s">
        <v>80</v>
      </c>
      <c r="B65" s="48">
        <f>$B$8-48</f>
        <v>1965</v>
      </c>
      <c r="C65" s="49">
        <v>5048</v>
      </c>
      <c r="D65" s="49">
        <v>2532</v>
      </c>
      <c r="E65" s="49">
        <v>2516</v>
      </c>
    </row>
    <row r="66" spans="1:5" ht="14.1" customHeight="1" x14ac:dyDescent="0.2">
      <c r="A66" s="37" t="s">
        <v>81</v>
      </c>
      <c r="B66" s="48">
        <f>$B$8-49</f>
        <v>1964</v>
      </c>
      <c r="C66" s="49">
        <v>5075</v>
      </c>
      <c r="D66" s="49">
        <v>2621</v>
      </c>
      <c r="E66" s="49">
        <v>2454</v>
      </c>
    </row>
    <row r="67" spans="1:5" ht="14.1" customHeight="1" x14ac:dyDescent="0.2">
      <c r="A67" s="44" t="s">
        <v>36</v>
      </c>
      <c r="B67" s="50"/>
      <c r="C67" s="49">
        <f>SUM(C62:C66)</f>
        <v>25374</v>
      </c>
      <c r="D67" s="49">
        <f>SUM(D62:D66)</f>
        <v>12807</v>
      </c>
      <c r="E67" s="49">
        <f>SUM(E62:E66)</f>
        <v>12567</v>
      </c>
    </row>
    <row r="68" spans="1:5" ht="14.1" customHeight="1" x14ac:dyDescent="0.2">
      <c r="A68" s="37" t="s">
        <v>82</v>
      </c>
      <c r="B68" s="48">
        <f>$B$8-50</f>
        <v>1963</v>
      </c>
      <c r="C68" s="49">
        <v>4818</v>
      </c>
      <c r="D68" s="49">
        <v>2424</v>
      </c>
      <c r="E68" s="49">
        <v>2394</v>
      </c>
    </row>
    <row r="69" spans="1:5" ht="14.1" customHeight="1" x14ac:dyDescent="0.2">
      <c r="A69" s="37" t="s">
        <v>83</v>
      </c>
      <c r="B69" s="48">
        <f>$B$8-51</f>
        <v>1962</v>
      </c>
      <c r="C69" s="49">
        <v>4565</v>
      </c>
      <c r="D69" s="49">
        <v>2338</v>
      </c>
      <c r="E69" s="49">
        <v>2227</v>
      </c>
    </row>
    <row r="70" spans="1:5" ht="14.1" customHeight="1" x14ac:dyDescent="0.2">
      <c r="A70" s="37" t="s">
        <v>84</v>
      </c>
      <c r="B70" s="48">
        <f>$B$8-52</f>
        <v>1961</v>
      </c>
      <c r="C70" s="49">
        <v>4418</v>
      </c>
      <c r="D70" s="49">
        <v>2249</v>
      </c>
      <c r="E70" s="49">
        <v>2169</v>
      </c>
    </row>
    <row r="71" spans="1:5" ht="14.1" customHeight="1" x14ac:dyDescent="0.2">
      <c r="A71" s="37" t="s">
        <v>85</v>
      </c>
      <c r="B71" s="48">
        <f>$B$8-53</f>
        <v>1960</v>
      </c>
      <c r="C71" s="49">
        <v>4284</v>
      </c>
      <c r="D71" s="49">
        <v>2134</v>
      </c>
      <c r="E71" s="49">
        <v>2150</v>
      </c>
    </row>
    <row r="72" spans="1:5" ht="14.1" customHeight="1" x14ac:dyDescent="0.2">
      <c r="A72" s="37" t="s">
        <v>86</v>
      </c>
      <c r="B72" s="48">
        <f>$B$8-54</f>
        <v>1959</v>
      </c>
      <c r="C72" s="49">
        <v>4169</v>
      </c>
      <c r="D72" s="49">
        <v>2031</v>
      </c>
      <c r="E72" s="49">
        <v>2138</v>
      </c>
    </row>
    <row r="73" spans="1:5" ht="14.1" customHeight="1" x14ac:dyDescent="0.2">
      <c r="A73" s="44" t="s">
        <v>36</v>
      </c>
      <c r="B73" s="50"/>
      <c r="C73" s="49">
        <f>SUM(C68:C72)</f>
        <v>22254</v>
      </c>
      <c r="D73" s="49">
        <f>SUM(D68:D72)</f>
        <v>11176</v>
      </c>
      <c r="E73" s="49">
        <f>SUM(E68:E72)</f>
        <v>11078</v>
      </c>
    </row>
    <row r="74" spans="1:5" ht="14.1" customHeight="1" x14ac:dyDescent="0.2">
      <c r="A74" s="37" t="s">
        <v>87</v>
      </c>
      <c r="B74" s="48">
        <f>$B$8-55</f>
        <v>1958</v>
      </c>
      <c r="C74" s="49">
        <v>3838</v>
      </c>
      <c r="D74" s="49">
        <v>1931</v>
      </c>
      <c r="E74" s="49">
        <v>1907</v>
      </c>
    </row>
    <row r="75" spans="1:5" ht="14.1" customHeight="1" x14ac:dyDescent="0.2">
      <c r="A75" s="37" t="s">
        <v>88</v>
      </c>
      <c r="B75" s="48">
        <f>$B$8-56</f>
        <v>1957</v>
      </c>
      <c r="C75" s="49">
        <v>3891</v>
      </c>
      <c r="D75" s="49">
        <v>1873</v>
      </c>
      <c r="E75" s="49">
        <v>2018</v>
      </c>
    </row>
    <row r="76" spans="1:5" ht="13.15" customHeight="1" x14ac:dyDescent="0.2">
      <c r="A76" s="37" t="s">
        <v>89</v>
      </c>
      <c r="B76" s="48">
        <f>$B$8-57</f>
        <v>1956</v>
      </c>
      <c r="C76" s="49">
        <v>3478</v>
      </c>
      <c r="D76" s="49">
        <v>1727</v>
      </c>
      <c r="E76" s="49">
        <v>1751</v>
      </c>
    </row>
    <row r="77" spans="1:5" ht="14.1" customHeight="1" x14ac:dyDescent="0.2">
      <c r="A77" s="36" t="s">
        <v>90</v>
      </c>
      <c r="B77" s="48">
        <f>$B$8-58</f>
        <v>1955</v>
      </c>
      <c r="C77" s="49">
        <v>3364</v>
      </c>
      <c r="D77" s="49">
        <v>1624</v>
      </c>
      <c r="E77" s="49">
        <v>1740</v>
      </c>
    </row>
    <row r="78" spans="1:5" x14ac:dyDescent="0.2">
      <c r="A78" s="37" t="s">
        <v>91</v>
      </c>
      <c r="B78" s="48">
        <f>$B$8-59</f>
        <v>1954</v>
      </c>
      <c r="C78" s="49">
        <v>3391</v>
      </c>
      <c r="D78" s="49">
        <v>1664</v>
      </c>
      <c r="E78" s="49">
        <v>1727</v>
      </c>
    </row>
    <row r="79" spans="1:5" x14ac:dyDescent="0.2">
      <c r="A79" s="44" t="s">
        <v>36</v>
      </c>
      <c r="B79" s="50"/>
      <c r="C79" s="49">
        <f>SUM(C74:C78)</f>
        <v>17962</v>
      </c>
      <c r="D79" s="49">
        <f>SUM(D74:D78)</f>
        <v>8819</v>
      </c>
      <c r="E79" s="49">
        <f>SUM(E74:E78)</f>
        <v>9143</v>
      </c>
    </row>
    <row r="80" spans="1:5" x14ac:dyDescent="0.2">
      <c r="A80" s="37" t="s">
        <v>92</v>
      </c>
      <c r="B80" s="48">
        <f>$B$8-60</f>
        <v>1953</v>
      </c>
      <c r="C80" s="49">
        <v>3234</v>
      </c>
      <c r="D80" s="49">
        <v>1604</v>
      </c>
      <c r="E80" s="49">
        <v>1630</v>
      </c>
    </row>
    <row r="81" spans="1:5" x14ac:dyDescent="0.2">
      <c r="A81" s="37" t="s">
        <v>93</v>
      </c>
      <c r="B81" s="48">
        <f>$B$8-61</f>
        <v>1952</v>
      </c>
      <c r="C81" s="49">
        <v>3180</v>
      </c>
      <c r="D81" s="49">
        <v>1537</v>
      </c>
      <c r="E81" s="49">
        <v>1643</v>
      </c>
    </row>
    <row r="82" spans="1:5" x14ac:dyDescent="0.2">
      <c r="A82" s="37" t="s">
        <v>94</v>
      </c>
      <c r="B82" s="48">
        <f>$B$8-62</f>
        <v>1951</v>
      </c>
      <c r="C82" s="49">
        <v>3243</v>
      </c>
      <c r="D82" s="49">
        <v>1523</v>
      </c>
      <c r="E82" s="49">
        <v>1720</v>
      </c>
    </row>
    <row r="83" spans="1:5" x14ac:dyDescent="0.2">
      <c r="A83" s="37" t="s">
        <v>95</v>
      </c>
      <c r="B83" s="48">
        <f>$B$8-63</f>
        <v>1950</v>
      </c>
      <c r="C83" s="49">
        <v>3270</v>
      </c>
      <c r="D83" s="49">
        <v>1614</v>
      </c>
      <c r="E83" s="49">
        <v>1656</v>
      </c>
    </row>
    <row r="84" spans="1:5" x14ac:dyDescent="0.2">
      <c r="A84" s="37" t="s">
        <v>96</v>
      </c>
      <c r="B84" s="48">
        <f>$B$8-64</f>
        <v>1949</v>
      </c>
      <c r="C84" s="49">
        <v>3206</v>
      </c>
      <c r="D84" s="49">
        <v>1539</v>
      </c>
      <c r="E84" s="49">
        <v>1667</v>
      </c>
    </row>
    <row r="85" spans="1:5" x14ac:dyDescent="0.2">
      <c r="A85" s="44" t="s">
        <v>36</v>
      </c>
      <c r="B85" s="50"/>
      <c r="C85" s="49">
        <f>SUM(C80:C84)</f>
        <v>16133</v>
      </c>
      <c r="D85" s="49">
        <f>SUM(D80:D84)</f>
        <v>7817</v>
      </c>
      <c r="E85" s="49">
        <f>SUM(E80:E84)</f>
        <v>8316</v>
      </c>
    </row>
    <row r="86" spans="1:5" x14ac:dyDescent="0.2">
      <c r="A86" s="37" t="s">
        <v>97</v>
      </c>
      <c r="B86" s="48">
        <f>$B$8-65</f>
        <v>1948</v>
      </c>
      <c r="C86" s="49">
        <v>3202</v>
      </c>
      <c r="D86" s="49">
        <v>1562</v>
      </c>
      <c r="E86" s="49">
        <v>1640</v>
      </c>
    </row>
    <row r="87" spans="1:5" x14ac:dyDescent="0.2">
      <c r="A87" s="37" t="s">
        <v>98</v>
      </c>
      <c r="B87" s="48">
        <f>$B$8-66</f>
        <v>1947</v>
      </c>
      <c r="C87" s="49">
        <v>3013</v>
      </c>
      <c r="D87" s="49">
        <v>1487</v>
      </c>
      <c r="E87" s="49">
        <v>1526</v>
      </c>
    </row>
    <row r="88" spans="1:5" x14ac:dyDescent="0.2">
      <c r="A88" s="37" t="s">
        <v>99</v>
      </c>
      <c r="B88" s="48">
        <f>$B$8-67</f>
        <v>1946</v>
      </c>
      <c r="C88" s="49">
        <v>2793</v>
      </c>
      <c r="D88" s="49">
        <v>1358</v>
      </c>
      <c r="E88" s="49">
        <v>1435</v>
      </c>
    </row>
    <row r="89" spans="1:5" x14ac:dyDescent="0.2">
      <c r="A89" s="37" t="s">
        <v>100</v>
      </c>
      <c r="B89" s="48">
        <f>$B$8-68</f>
        <v>1945</v>
      </c>
      <c r="C89" s="49">
        <v>2256</v>
      </c>
      <c r="D89" s="49">
        <v>1045</v>
      </c>
      <c r="E89" s="49">
        <v>1211</v>
      </c>
    </row>
    <row r="90" spans="1:5" x14ac:dyDescent="0.2">
      <c r="A90" s="37" t="s">
        <v>101</v>
      </c>
      <c r="B90" s="48">
        <f>$B$8-69</f>
        <v>1944</v>
      </c>
      <c r="C90" s="49">
        <v>3093</v>
      </c>
      <c r="D90" s="49">
        <v>1454</v>
      </c>
      <c r="E90" s="49">
        <v>1639</v>
      </c>
    </row>
    <row r="91" spans="1:5" x14ac:dyDescent="0.2">
      <c r="A91" s="44" t="s">
        <v>36</v>
      </c>
      <c r="B91" s="50"/>
      <c r="C91" s="49">
        <f>SUM(C86:C90)</f>
        <v>14357</v>
      </c>
      <c r="D91" s="49">
        <f>SUM(D86:D90)</f>
        <v>6906</v>
      </c>
      <c r="E91" s="49">
        <f>SUM(E86:E90)</f>
        <v>7451</v>
      </c>
    </row>
    <row r="92" spans="1:5" x14ac:dyDescent="0.2">
      <c r="A92" s="37" t="s">
        <v>102</v>
      </c>
      <c r="B92" s="48">
        <f>$B$8-70</f>
        <v>1943</v>
      </c>
      <c r="C92" s="49">
        <v>3047</v>
      </c>
      <c r="D92" s="49">
        <v>1476</v>
      </c>
      <c r="E92" s="49">
        <v>1571</v>
      </c>
    </row>
    <row r="93" spans="1:5" x14ac:dyDescent="0.2">
      <c r="A93" s="37" t="s">
        <v>103</v>
      </c>
      <c r="B93" s="48">
        <f>$B$8-71</f>
        <v>1942</v>
      </c>
      <c r="C93" s="49">
        <v>3026</v>
      </c>
      <c r="D93" s="49">
        <v>1452</v>
      </c>
      <c r="E93" s="49">
        <v>1574</v>
      </c>
    </row>
    <row r="94" spans="1:5" x14ac:dyDescent="0.2">
      <c r="A94" s="37" t="s">
        <v>104</v>
      </c>
      <c r="B94" s="48">
        <f>$B$8-72</f>
        <v>1941</v>
      </c>
      <c r="C94" s="49">
        <v>3456</v>
      </c>
      <c r="D94" s="49">
        <v>1693</v>
      </c>
      <c r="E94" s="49">
        <v>1763</v>
      </c>
    </row>
    <row r="95" spans="1:5" x14ac:dyDescent="0.2">
      <c r="A95" s="37" t="s">
        <v>105</v>
      </c>
      <c r="B95" s="48">
        <f>$B$8-73</f>
        <v>1940</v>
      </c>
      <c r="C95" s="49">
        <v>3508</v>
      </c>
      <c r="D95" s="49">
        <v>1683</v>
      </c>
      <c r="E95" s="49">
        <v>1825</v>
      </c>
    </row>
    <row r="96" spans="1:5" x14ac:dyDescent="0.2">
      <c r="A96" s="37" t="s">
        <v>106</v>
      </c>
      <c r="B96" s="48">
        <f>$B$8-74</f>
        <v>1939</v>
      </c>
      <c r="C96" s="49">
        <v>3335</v>
      </c>
      <c r="D96" s="49">
        <v>1550</v>
      </c>
      <c r="E96" s="49">
        <v>1785</v>
      </c>
    </row>
    <row r="97" spans="1:5" x14ac:dyDescent="0.2">
      <c r="A97" s="44" t="s">
        <v>36</v>
      </c>
      <c r="B97" s="50"/>
      <c r="C97" s="49">
        <f>SUM(C92:C96)</f>
        <v>16372</v>
      </c>
      <c r="D97" s="49">
        <f>SUM(D92:D96)</f>
        <v>7854</v>
      </c>
      <c r="E97" s="49">
        <f>SUM(E92:E96)</f>
        <v>8518</v>
      </c>
    </row>
    <row r="98" spans="1:5" x14ac:dyDescent="0.2">
      <c r="A98" s="37" t="s">
        <v>107</v>
      </c>
      <c r="B98" s="48">
        <f>$B$8-75</f>
        <v>1938</v>
      </c>
      <c r="C98" s="49">
        <v>3077</v>
      </c>
      <c r="D98" s="49">
        <v>1454</v>
      </c>
      <c r="E98" s="49">
        <v>1623</v>
      </c>
    </row>
    <row r="99" spans="1:5" x14ac:dyDescent="0.2">
      <c r="A99" s="37" t="s">
        <v>108</v>
      </c>
      <c r="B99" s="48">
        <f>$B$8-76</f>
        <v>1937</v>
      </c>
      <c r="C99" s="49">
        <v>2718</v>
      </c>
      <c r="D99" s="49">
        <v>1272</v>
      </c>
      <c r="E99" s="49">
        <v>1446</v>
      </c>
    </row>
    <row r="100" spans="1:5" x14ac:dyDescent="0.2">
      <c r="A100" s="37" t="s">
        <v>109</v>
      </c>
      <c r="B100" s="48">
        <f>$B$8-77</f>
        <v>1936</v>
      </c>
      <c r="C100" s="49">
        <v>2649</v>
      </c>
      <c r="D100" s="49">
        <v>1201</v>
      </c>
      <c r="E100" s="49">
        <v>1448</v>
      </c>
    </row>
    <row r="101" spans="1:5" x14ac:dyDescent="0.2">
      <c r="A101" s="37" t="s">
        <v>110</v>
      </c>
      <c r="B101" s="48">
        <f>$B$8-78</f>
        <v>1935</v>
      </c>
      <c r="C101" s="49">
        <v>2445</v>
      </c>
      <c r="D101" s="49">
        <v>1085</v>
      </c>
      <c r="E101" s="49">
        <v>1360</v>
      </c>
    </row>
    <row r="102" spans="1:5" x14ac:dyDescent="0.2">
      <c r="A102" s="38" t="s">
        <v>111</v>
      </c>
      <c r="B102" s="48">
        <f>$B$8-79</f>
        <v>1934</v>
      </c>
      <c r="C102" s="49">
        <v>2033</v>
      </c>
      <c r="D102" s="49">
        <v>925</v>
      </c>
      <c r="E102" s="49">
        <v>1108</v>
      </c>
    </row>
    <row r="103" spans="1:5" x14ac:dyDescent="0.2">
      <c r="A103" s="45" t="s">
        <v>36</v>
      </c>
      <c r="B103" s="51"/>
      <c r="C103" s="49">
        <f>SUM(C98:C102)</f>
        <v>12922</v>
      </c>
      <c r="D103" s="49">
        <f>SUM(D98:D102)</f>
        <v>5937</v>
      </c>
      <c r="E103" s="49">
        <f>SUM(E98:E102)</f>
        <v>6985</v>
      </c>
    </row>
    <row r="104" spans="1:5" x14ac:dyDescent="0.2">
      <c r="A104" s="38" t="s">
        <v>112</v>
      </c>
      <c r="B104" s="48">
        <f>$B$8-80</f>
        <v>1933</v>
      </c>
      <c r="C104" s="49">
        <v>1484</v>
      </c>
      <c r="D104" s="49">
        <v>614</v>
      </c>
      <c r="E104" s="49">
        <v>870</v>
      </c>
    </row>
    <row r="105" spans="1:5" x14ac:dyDescent="0.2">
      <c r="A105" s="38" t="s">
        <v>123</v>
      </c>
      <c r="B105" s="48">
        <f>$B$8-81</f>
        <v>1932</v>
      </c>
      <c r="C105" s="49">
        <v>1345</v>
      </c>
      <c r="D105" s="49">
        <v>561</v>
      </c>
      <c r="E105" s="49">
        <v>784</v>
      </c>
    </row>
    <row r="106" spans="1:5" s="24" customFormat="1" x14ac:dyDescent="0.2">
      <c r="A106" s="38" t="s">
        <v>121</v>
      </c>
      <c r="B106" s="48">
        <f>$B$8-82</f>
        <v>1931</v>
      </c>
      <c r="C106" s="49">
        <v>1289</v>
      </c>
      <c r="D106" s="49">
        <v>525</v>
      </c>
      <c r="E106" s="49">
        <v>764</v>
      </c>
    </row>
    <row r="107" spans="1:5" x14ac:dyDescent="0.2">
      <c r="A107" s="38" t="s">
        <v>124</v>
      </c>
      <c r="B107" s="48">
        <f>$B$8-83</f>
        <v>1930</v>
      </c>
      <c r="C107" s="49">
        <v>1184</v>
      </c>
      <c r="D107" s="49">
        <v>462</v>
      </c>
      <c r="E107" s="49">
        <v>722</v>
      </c>
    </row>
    <row r="108" spans="1:5" x14ac:dyDescent="0.2">
      <c r="A108" s="38" t="s">
        <v>122</v>
      </c>
      <c r="B108" s="48">
        <f>$B$8-84</f>
        <v>1929</v>
      </c>
      <c r="C108" s="49">
        <v>1131</v>
      </c>
      <c r="D108" s="49">
        <v>462</v>
      </c>
      <c r="E108" s="49">
        <v>669</v>
      </c>
    </row>
    <row r="109" spans="1:5" x14ac:dyDescent="0.2">
      <c r="A109" s="45" t="s">
        <v>36</v>
      </c>
      <c r="B109" s="51"/>
      <c r="C109" s="49">
        <f>SUM(C104:C108)</f>
        <v>6433</v>
      </c>
      <c r="D109" s="49">
        <f>SUM(D104:D108)</f>
        <v>2624</v>
      </c>
      <c r="E109" s="49">
        <f>SUM(E104:E108)</f>
        <v>3809</v>
      </c>
    </row>
    <row r="110" spans="1:5" x14ac:dyDescent="0.2">
      <c r="A110" s="38" t="s">
        <v>113</v>
      </c>
      <c r="B110" s="48">
        <f>$B$8-85</f>
        <v>1928</v>
      </c>
      <c r="C110" s="49">
        <v>1028</v>
      </c>
      <c r="D110" s="49">
        <v>418</v>
      </c>
      <c r="E110" s="49">
        <v>610</v>
      </c>
    </row>
    <row r="111" spans="1:5" x14ac:dyDescent="0.2">
      <c r="A111" s="38" t="s">
        <v>114</v>
      </c>
      <c r="B111" s="48">
        <f>$B$8-86</f>
        <v>1927</v>
      </c>
      <c r="C111" s="49">
        <v>862</v>
      </c>
      <c r="D111" s="49">
        <v>286</v>
      </c>
      <c r="E111" s="49">
        <v>576</v>
      </c>
    </row>
    <row r="112" spans="1:5" x14ac:dyDescent="0.2">
      <c r="A112" s="38" t="s">
        <v>115</v>
      </c>
      <c r="B112" s="48">
        <f>$B$8-87</f>
        <v>1926</v>
      </c>
      <c r="C112" s="49">
        <v>702</v>
      </c>
      <c r="D112" s="49">
        <v>239</v>
      </c>
      <c r="E112" s="49">
        <v>463</v>
      </c>
    </row>
    <row r="113" spans="1:5" x14ac:dyDescent="0.2">
      <c r="A113" s="38" t="s">
        <v>116</v>
      </c>
      <c r="B113" s="48">
        <f>$B$8-88</f>
        <v>1925</v>
      </c>
      <c r="C113" s="49">
        <v>660</v>
      </c>
      <c r="D113" s="49">
        <v>192</v>
      </c>
      <c r="E113" s="49">
        <v>468</v>
      </c>
    </row>
    <row r="114" spans="1:5" x14ac:dyDescent="0.2">
      <c r="A114" s="38" t="s">
        <v>117</v>
      </c>
      <c r="B114" s="48">
        <f>$B$8-89</f>
        <v>1924</v>
      </c>
      <c r="C114" s="49">
        <v>516</v>
      </c>
      <c r="D114" s="49">
        <v>143</v>
      </c>
      <c r="E114" s="49">
        <v>373</v>
      </c>
    </row>
    <row r="115" spans="1:5" x14ac:dyDescent="0.2">
      <c r="A115" s="45" t="s">
        <v>36</v>
      </c>
      <c r="B115" s="52"/>
      <c r="C115" s="49">
        <f>SUM(C110:C114)</f>
        <v>3768</v>
      </c>
      <c r="D115" s="49">
        <f>SUM(D110:D114)</f>
        <v>1278</v>
      </c>
      <c r="E115" s="49">
        <f>SUM(E110:E114)</f>
        <v>2490</v>
      </c>
    </row>
    <row r="116" spans="1:5" x14ac:dyDescent="0.2">
      <c r="A116" s="38" t="s">
        <v>118</v>
      </c>
      <c r="B116" s="48">
        <f>$B$8-90</f>
        <v>1923</v>
      </c>
      <c r="C116" s="49">
        <v>1882</v>
      </c>
      <c r="D116" s="49">
        <v>414</v>
      </c>
      <c r="E116" s="49">
        <v>1468</v>
      </c>
    </row>
    <row r="117" spans="1:5" x14ac:dyDescent="0.2">
      <c r="A117" s="39"/>
      <c r="B117" s="42" t="s">
        <v>119</v>
      </c>
      <c r="C117" s="22"/>
      <c r="D117" s="22"/>
      <c r="E117" s="22"/>
    </row>
    <row r="118" spans="1:5" x14ac:dyDescent="0.2">
      <c r="A118" s="40" t="s">
        <v>120</v>
      </c>
      <c r="B118" s="53"/>
      <c r="C118" s="54">
        <v>263202</v>
      </c>
      <c r="D118" s="54">
        <v>129255</v>
      </c>
      <c r="E118" s="54">
        <v>133947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C102:E112 C118:E118 C114:E114 C116:E116 C7:E97 A7:B109">
    <cfRule type="expression" dxfId="19" priority="7">
      <formula>MOD(ROW(),2)=1</formula>
    </cfRule>
  </conditionalFormatting>
  <conditionalFormatting sqref="C98:E101">
    <cfRule type="expression" dxfId="18" priority="6">
      <formula>MOD(ROW(),2)=1</formula>
    </cfRule>
  </conditionalFormatting>
  <conditionalFormatting sqref="A115:B115 A116 A118:B118 A110:A114">
    <cfRule type="expression" dxfId="17" priority="3">
      <formula>MOD(ROW(),2)=1</formula>
    </cfRule>
  </conditionalFormatting>
  <conditionalFormatting sqref="B110:B114">
    <cfRule type="expression" dxfId="16" priority="2">
      <formula>MOD(ROW(),2)=1</formula>
    </cfRule>
  </conditionalFormatting>
  <conditionalFormatting sqref="B116">
    <cfRule type="expression" dxfId="1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13 SH</oddFooter>
  </headerFooter>
  <rowBreaks count="2" manualBreakCount="2">
    <brk id="49" max="16383" man="1"/>
    <brk id="7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5" t="s">
        <v>166</v>
      </c>
      <c r="B1" s="95"/>
      <c r="C1" s="96"/>
      <c r="D1" s="96"/>
      <c r="E1" s="96"/>
    </row>
    <row r="2" spans="1:8" s="10" customFormat="1" ht="14.1" customHeight="1" x14ac:dyDescent="0.2">
      <c r="A2" s="99" t="s">
        <v>168</v>
      </c>
      <c r="B2" s="99"/>
      <c r="C2" s="99"/>
      <c r="D2" s="99"/>
      <c r="E2" s="99"/>
    </row>
    <row r="3" spans="1:8" s="10" customFormat="1" ht="14.1" customHeight="1" x14ac:dyDescent="0.25">
      <c r="A3" s="95" t="s">
        <v>138</v>
      </c>
      <c r="B3" s="95"/>
      <c r="C3" s="95"/>
      <c r="D3" s="95"/>
      <c r="E3" s="95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35" customHeight="1" x14ac:dyDescent="0.2">
      <c r="A5" s="100" t="s">
        <v>165</v>
      </c>
      <c r="B5" s="102" t="s">
        <v>167</v>
      </c>
      <c r="C5" s="97" t="s">
        <v>30</v>
      </c>
      <c r="D5" s="97" t="s">
        <v>22</v>
      </c>
      <c r="E5" s="98" t="s">
        <v>23</v>
      </c>
    </row>
    <row r="6" spans="1:8" ht="28.35" customHeight="1" x14ac:dyDescent="0.2">
      <c r="A6" s="101"/>
      <c r="B6" s="103"/>
      <c r="C6" s="18" t="s">
        <v>162</v>
      </c>
      <c r="D6" s="18" t="s">
        <v>163</v>
      </c>
      <c r="E6" s="19" t="s">
        <v>164</v>
      </c>
    </row>
    <row r="7" spans="1:8" ht="14.1" customHeight="1" x14ac:dyDescent="0.25">
      <c r="A7" s="35"/>
      <c r="B7" s="41"/>
      <c r="C7" s="20"/>
      <c r="D7" s="20"/>
      <c r="E7" s="20"/>
    </row>
    <row r="8" spans="1:8" ht="14.1" customHeight="1" x14ac:dyDescent="0.25">
      <c r="A8" s="36" t="s">
        <v>31</v>
      </c>
      <c r="B8" s="48">
        <v>2013</v>
      </c>
      <c r="C8" s="49">
        <v>949</v>
      </c>
      <c r="D8" s="49">
        <v>461</v>
      </c>
      <c r="E8" s="49">
        <v>488</v>
      </c>
    </row>
    <row r="9" spans="1:8" ht="14.1" customHeight="1" x14ac:dyDescent="0.25">
      <c r="A9" s="36" t="s">
        <v>32</v>
      </c>
      <c r="B9" s="48">
        <f>$B$8-1</f>
        <v>2012</v>
      </c>
      <c r="C9" s="49">
        <v>984</v>
      </c>
      <c r="D9" s="49">
        <v>513</v>
      </c>
      <c r="E9" s="49">
        <v>471</v>
      </c>
    </row>
    <row r="10" spans="1:8" ht="14.1" customHeight="1" x14ac:dyDescent="0.25">
      <c r="A10" s="36" t="s">
        <v>33</v>
      </c>
      <c r="B10" s="48">
        <f>$B$8-2</f>
        <v>2011</v>
      </c>
      <c r="C10" s="49">
        <v>979</v>
      </c>
      <c r="D10" s="49">
        <v>508</v>
      </c>
      <c r="E10" s="49">
        <v>471</v>
      </c>
    </row>
    <row r="11" spans="1:8" ht="14.1" customHeight="1" x14ac:dyDescent="0.25">
      <c r="A11" s="36" t="s">
        <v>34</v>
      </c>
      <c r="B11" s="48">
        <f>$B$8-3</f>
        <v>2010</v>
      </c>
      <c r="C11" s="49">
        <v>1010</v>
      </c>
      <c r="D11" s="49">
        <v>519</v>
      </c>
      <c r="E11" s="49">
        <v>491</v>
      </c>
      <c r="H11" s="23"/>
    </row>
    <row r="12" spans="1:8" ht="14.1" customHeight="1" x14ac:dyDescent="0.25">
      <c r="A12" s="36" t="s">
        <v>35</v>
      </c>
      <c r="B12" s="48">
        <f>$B$8-4</f>
        <v>2009</v>
      </c>
      <c r="C12" s="49">
        <v>1052</v>
      </c>
      <c r="D12" s="49">
        <v>536</v>
      </c>
      <c r="E12" s="49">
        <v>516</v>
      </c>
    </row>
    <row r="13" spans="1:8" ht="14.1" customHeight="1" x14ac:dyDescent="0.25">
      <c r="A13" s="43" t="s">
        <v>36</v>
      </c>
      <c r="B13" s="48"/>
      <c r="C13" s="49">
        <f>SUM(C8:C12)</f>
        <v>4974</v>
      </c>
      <c r="D13" s="49">
        <f>SUM(D8:D12)</f>
        <v>2537</v>
      </c>
      <c r="E13" s="49">
        <f>SUM(E8:E12)</f>
        <v>2437</v>
      </c>
    </row>
    <row r="14" spans="1:8" ht="14.1" customHeight="1" x14ac:dyDescent="0.25">
      <c r="A14" s="37" t="s">
        <v>37</v>
      </c>
      <c r="B14" s="48">
        <f>$B$8-5</f>
        <v>2008</v>
      </c>
      <c r="C14" s="49">
        <v>1078</v>
      </c>
      <c r="D14" s="49">
        <v>555</v>
      </c>
      <c r="E14" s="49">
        <v>523</v>
      </c>
    </row>
    <row r="15" spans="1:8" ht="14.1" customHeight="1" x14ac:dyDescent="0.25">
      <c r="A15" s="37" t="s">
        <v>38</v>
      </c>
      <c r="B15" s="48">
        <f>$B$8-6</f>
        <v>2007</v>
      </c>
      <c r="C15" s="49">
        <v>1077</v>
      </c>
      <c r="D15" s="49">
        <v>550</v>
      </c>
      <c r="E15" s="49">
        <v>527</v>
      </c>
    </row>
    <row r="16" spans="1:8" ht="14.1" customHeight="1" x14ac:dyDescent="0.25">
      <c r="A16" s="37" t="s">
        <v>39</v>
      </c>
      <c r="B16" s="48">
        <f>$B$8-7</f>
        <v>2006</v>
      </c>
      <c r="C16" s="49">
        <v>1102</v>
      </c>
      <c r="D16" s="49">
        <v>568</v>
      </c>
      <c r="E16" s="49">
        <v>534</v>
      </c>
    </row>
    <row r="17" spans="1:5" ht="14.1" customHeight="1" x14ac:dyDescent="0.25">
      <c r="A17" s="37" t="s">
        <v>40</v>
      </c>
      <c r="B17" s="48">
        <f>$B$8-8</f>
        <v>2005</v>
      </c>
      <c r="C17" s="49">
        <v>1088</v>
      </c>
      <c r="D17" s="49">
        <v>564</v>
      </c>
      <c r="E17" s="49">
        <v>524</v>
      </c>
    </row>
    <row r="18" spans="1:5" ht="14.1" customHeight="1" x14ac:dyDescent="0.25">
      <c r="A18" s="37" t="s">
        <v>41</v>
      </c>
      <c r="B18" s="48">
        <f>$B$8-9</f>
        <v>2004</v>
      </c>
      <c r="C18" s="49">
        <v>1206</v>
      </c>
      <c r="D18" s="49">
        <v>591</v>
      </c>
      <c r="E18" s="49">
        <v>615</v>
      </c>
    </row>
    <row r="19" spans="1:5" ht="14.1" customHeight="1" x14ac:dyDescent="0.25">
      <c r="A19" s="44" t="s">
        <v>36</v>
      </c>
      <c r="B19" s="50"/>
      <c r="C19" s="49">
        <f>SUM(C14:C18)</f>
        <v>5551</v>
      </c>
      <c r="D19" s="49">
        <f>SUM(D14:D18)</f>
        <v>2828</v>
      </c>
      <c r="E19" s="49">
        <f>SUM(E14:E18)</f>
        <v>2723</v>
      </c>
    </row>
    <row r="20" spans="1:5" ht="14.1" customHeight="1" x14ac:dyDescent="0.25">
      <c r="A20" s="37" t="s">
        <v>42</v>
      </c>
      <c r="B20" s="48">
        <f>$B$8-10</f>
        <v>2003</v>
      </c>
      <c r="C20" s="49">
        <v>1233</v>
      </c>
      <c r="D20" s="49">
        <v>612</v>
      </c>
      <c r="E20" s="49">
        <v>621</v>
      </c>
    </row>
    <row r="21" spans="1:5" ht="14.1" customHeight="1" x14ac:dyDescent="0.25">
      <c r="A21" s="37" t="s">
        <v>43</v>
      </c>
      <c r="B21" s="48">
        <f>$B$8-11</f>
        <v>2002</v>
      </c>
      <c r="C21" s="49">
        <v>1289</v>
      </c>
      <c r="D21" s="49">
        <v>665</v>
      </c>
      <c r="E21" s="49">
        <v>624</v>
      </c>
    </row>
    <row r="22" spans="1:5" ht="14.1" customHeight="1" x14ac:dyDescent="0.25">
      <c r="A22" s="37" t="s">
        <v>44</v>
      </c>
      <c r="B22" s="48">
        <f>$B$8-12</f>
        <v>2001</v>
      </c>
      <c r="C22" s="49">
        <v>1316</v>
      </c>
      <c r="D22" s="49">
        <v>670</v>
      </c>
      <c r="E22" s="49">
        <v>646</v>
      </c>
    </row>
    <row r="23" spans="1:5" ht="14.1" customHeight="1" x14ac:dyDescent="0.25">
      <c r="A23" s="37" t="s">
        <v>45</v>
      </c>
      <c r="B23" s="48">
        <f>$B$8-13</f>
        <v>2000</v>
      </c>
      <c r="C23" s="49">
        <v>1450</v>
      </c>
      <c r="D23" s="49">
        <v>723</v>
      </c>
      <c r="E23" s="49">
        <v>727</v>
      </c>
    </row>
    <row r="24" spans="1:5" ht="14.1" customHeight="1" x14ac:dyDescent="0.25">
      <c r="A24" s="37" t="s">
        <v>46</v>
      </c>
      <c r="B24" s="48">
        <f>$B$8-14</f>
        <v>1999</v>
      </c>
      <c r="C24" s="49">
        <v>1538</v>
      </c>
      <c r="D24" s="49">
        <v>787</v>
      </c>
      <c r="E24" s="49">
        <v>751</v>
      </c>
    </row>
    <row r="25" spans="1:5" ht="14.1" customHeight="1" x14ac:dyDescent="0.25">
      <c r="A25" s="44" t="s">
        <v>36</v>
      </c>
      <c r="B25" s="50"/>
      <c r="C25" s="49">
        <f>SUM(C20:C24)</f>
        <v>6826</v>
      </c>
      <c r="D25" s="49">
        <f>SUM(D20:D24)</f>
        <v>3457</v>
      </c>
      <c r="E25" s="49">
        <f>SUM(E20:E24)</f>
        <v>3369</v>
      </c>
    </row>
    <row r="26" spans="1:5" ht="14.1" customHeight="1" x14ac:dyDescent="0.25">
      <c r="A26" s="37" t="s">
        <v>47</v>
      </c>
      <c r="B26" s="48">
        <f>$B$8-15</f>
        <v>1998</v>
      </c>
      <c r="C26" s="49">
        <v>1524</v>
      </c>
      <c r="D26" s="49">
        <v>788</v>
      </c>
      <c r="E26" s="49">
        <v>736</v>
      </c>
    </row>
    <row r="27" spans="1:5" ht="14.1" customHeight="1" x14ac:dyDescent="0.25">
      <c r="A27" s="37" t="s">
        <v>48</v>
      </c>
      <c r="B27" s="48">
        <f>$B$8-16</f>
        <v>1997</v>
      </c>
      <c r="C27" s="49">
        <v>1566</v>
      </c>
      <c r="D27" s="49">
        <v>825</v>
      </c>
      <c r="E27" s="49">
        <v>741</v>
      </c>
    </row>
    <row r="28" spans="1:5" ht="14.1" customHeight="1" x14ac:dyDescent="0.25">
      <c r="A28" s="37" t="s">
        <v>49</v>
      </c>
      <c r="B28" s="48">
        <f>$B$8-17</f>
        <v>1996</v>
      </c>
      <c r="C28" s="49">
        <v>1596</v>
      </c>
      <c r="D28" s="49">
        <v>798</v>
      </c>
      <c r="E28" s="49">
        <v>798</v>
      </c>
    </row>
    <row r="29" spans="1:5" ht="14.1" customHeight="1" x14ac:dyDescent="0.25">
      <c r="A29" s="37" t="s">
        <v>50</v>
      </c>
      <c r="B29" s="48">
        <f>$B$8-18</f>
        <v>1995</v>
      </c>
      <c r="C29" s="49">
        <v>1529</v>
      </c>
      <c r="D29" s="49">
        <v>821</v>
      </c>
      <c r="E29" s="49">
        <v>708</v>
      </c>
    </row>
    <row r="30" spans="1:5" ht="14.1" customHeight="1" x14ac:dyDescent="0.25">
      <c r="A30" s="36" t="s">
        <v>51</v>
      </c>
      <c r="B30" s="48">
        <f>$B$8-19</f>
        <v>1994</v>
      </c>
      <c r="C30" s="49">
        <v>1503</v>
      </c>
      <c r="D30" s="49">
        <v>756</v>
      </c>
      <c r="E30" s="49">
        <v>747</v>
      </c>
    </row>
    <row r="31" spans="1:5" ht="14.1" customHeight="1" x14ac:dyDescent="0.25">
      <c r="A31" s="44" t="s">
        <v>36</v>
      </c>
      <c r="B31" s="50"/>
      <c r="C31" s="49">
        <f>SUM(C26:C30)</f>
        <v>7718</v>
      </c>
      <c r="D31" s="49">
        <f>SUM(D26:D30)</f>
        <v>3988</v>
      </c>
      <c r="E31" s="49">
        <f>SUM(E26:E30)</f>
        <v>3730</v>
      </c>
    </row>
    <row r="32" spans="1:5" ht="14.1" customHeight="1" x14ac:dyDescent="0.25">
      <c r="A32" s="37" t="s">
        <v>52</v>
      </c>
      <c r="B32" s="48">
        <f>$B$8-20</f>
        <v>1993</v>
      </c>
      <c r="C32" s="49">
        <v>1434</v>
      </c>
      <c r="D32" s="49">
        <v>737</v>
      </c>
      <c r="E32" s="49">
        <v>697</v>
      </c>
    </row>
    <row r="33" spans="1:5" ht="14.1" customHeight="1" x14ac:dyDescent="0.25">
      <c r="A33" s="37" t="s">
        <v>53</v>
      </c>
      <c r="B33" s="48">
        <f>$B$8-21</f>
        <v>1992</v>
      </c>
      <c r="C33" s="49">
        <v>1355</v>
      </c>
      <c r="D33" s="49">
        <v>738</v>
      </c>
      <c r="E33" s="49">
        <v>617</v>
      </c>
    </row>
    <row r="34" spans="1:5" ht="14.1" customHeight="1" x14ac:dyDescent="0.25">
      <c r="A34" s="37" t="s">
        <v>54</v>
      </c>
      <c r="B34" s="48">
        <f>$B$8-22</f>
        <v>1991</v>
      </c>
      <c r="C34" s="49">
        <v>1340</v>
      </c>
      <c r="D34" s="49">
        <v>708</v>
      </c>
      <c r="E34" s="49">
        <v>632</v>
      </c>
    </row>
    <row r="35" spans="1:5" ht="14.1" customHeight="1" x14ac:dyDescent="0.25">
      <c r="A35" s="37" t="s">
        <v>55</v>
      </c>
      <c r="B35" s="48">
        <f>$B$8-23</f>
        <v>1990</v>
      </c>
      <c r="C35" s="49">
        <v>1394</v>
      </c>
      <c r="D35" s="49">
        <v>739</v>
      </c>
      <c r="E35" s="49">
        <v>655</v>
      </c>
    </row>
    <row r="36" spans="1:5" ht="14.1" customHeight="1" x14ac:dyDescent="0.25">
      <c r="A36" s="37" t="s">
        <v>56</v>
      </c>
      <c r="B36" s="48">
        <f>$B$8-24</f>
        <v>1989</v>
      </c>
      <c r="C36" s="49">
        <v>1222</v>
      </c>
      <c r="D36" s="49">
        <v>671</v>
      </c>
      <c r="E36" s="49">
        <v>551</v>
      </c>
    </row>
    <row r="37" spans="1:5" ht="14.1" customHeight="1" x14ac:dyDescent="0.25">
      <c r="A37" s="44" t="s">
        <v>36</v>
      </c>
      <c r="B37" s="50"/>
      <c r="C37" s="49">
        <f>SUM(C32:C36)</f>
        <v>6745</v>
      </c>
      <c r="D37" s="49">
        <f>SUM(D32:D36)</f>
        <v>3593</v>
      </c>
      <c r="E37" s="49">
        <f>SUM(E32:E36)</f>
        <v>3152</v>
      </c>
    </row>
    <row r="38" spans="1:5" ht="14.1" customHeight="1" x14ac:dyDescent="0.25">
      <c r="A38" s="37" t="s">
        <v>57</v>
      </c>
      <c r="B38" s="48">
        <f>$B$8-25</f>
        <v>1988</v>
      </c>
      <c r="C38" s="49">
        <v>1313</v>
      </c>
      <c r="D38" s="49">
        <v>686</v>
      </c>
      <c r="E38" s="49">
        <v>627</v>
      </c>
    </row>
    <row r="39" spans="1:5" ht="14.1" customHeight="1" x14ac:dyDescent="0.25">
      <c r="A39" s="37" t="s">
        <v>58</v>
      </c>
      <c r="B39" s="48">
        <f>$B$8-26</f>
        <v>1987</v>
      </c>
      <c r="C39" s="49">
        <v>1363</v>
      </c>
      <c r="D39" s="49">
        <v>746</v>
      </c>
      <c r="E39" s="49">
        <v>617</v>
      </c>
    </row>
    <row r="40" spans="1:5" ht="14.1" customHeight="1" x14ac:dyDescent="0.25">
      <c r="A40" s="37" t="s">
        <v>59</v>
      </c>
      <c r="B40" s="48">
        <f>$B$8-27</f>
        <v>1986</v>
      </c>
      <c r="C40" s="49">
        <v>1236</v>
      </c>
      <c r="D40" s="49">
        <v>618</v>
      </c>
      <c r="E40" s="49">
        <v>618</v>
      </c>
    </row>
    <row r="41" spans="1:5" ht="14.1" customHeight="1" x14ac:dyDescent="0.2">
      <c r="A41" s="37" t="s">
        <v>60</v>
      </c>
      <c r="B41" s="48">
        <f>$B$8-28</f>
        <v>1985</v>
      </c>
      <c r="C41" s="49">
        <v>1142</v>
      </c>
      <c r="D41" s="49">
        <v>554</v>
      </c>
      <c r="E41" s="49">
        <v>588</v>
      </c>
    </row>
    <row r="42" spans="1:5" ht="14.1" customHeight="1" x14ac:dyDescent="0.2">
      <c r="A42" s="37" t="s">
        <v>61</v>
      </c>
      <c r="B42" s="48">
        <f>$B$8-29</f>
        <v>1984</v>
      </c>
      <c r="C42" s="49">
        <v>1141</v>
      </c>
      <c r="D42" s="49">
        <v>582</v>
      </c>
      <c r="E42" s="49">
        <v>559</v>
      </c>
    </row>
    <row r="43" spans="1:5" ht="14.1" customHeight="1" x14ac:dyDescent="0.2">
      <c r="A43" s="44" t="s">
        <v>36</v>
      </c>
      <c r="B43" s="50"/>
      <c r="C43" s="49">
        <f>SUM(C38:C42)</f>
        <v>6195</v>
      </c>
      <c r="D43" s="49">
        <f>SUM(D38:D42)</f>
        <v>3186</v>
      </c>
      <c r="E43" s="49">
        <f>SUM(E38:E42)</f>
        <v>3009</v>
      </c>
    </row>
    <row r="44" spans="1:5" ht="14.1" customHeight="1" x14ac:dyDescent="0.2">
      <c r="A44" s="37" t="s">
        <v>62</v>
      </c>
      <c r="B44" s="48">
        <f>$B$8-30</f>
        <v>1983</v>
      </c>
      <c r="C44" s="49">
        <v>1149</v>
      </c>
      <c r="D44" s="49">
        <v>586</v>
      </c>
      <c r="E44" s="49">
        <v>563</v>
      </c>
    </row>
    <row r="45" spans="1:5" ht="14.1" customHeight="1" x14ac:dyDescent="0.2">
      <c r="A45" s="37" t="s">
        <v>63</v>
      </c>
      <c r="B45" s="48">
        <f>$B$8-31</f>
        <v>1982</v>
      </c>
      <c r="C45" s="49">
        <v>1230</v>
      </c>
      <c r="D45" s="49">
        <v>600</v>
      </c>
      <c r="E45" s="49">
        <v>630</v>
      </c>
    </row>
    <row r="46" spans="1:5" ht="14.1" customHeight="1" x14ac:dyDescent="0.2">
      <c r="A46" s="37" t="s">
        <v>64</v>
      </c>
      <c r="B46" s="48">
        <f>$B$8-32</f>
        <v>1981</v>
      </c>
      <c r="C46" s="49">
        <v>1254</v>
      </c>
      <c r="D46" s="49">
        <v>632</v>
      </c>
      <c r="E46" s="49">
        <v>622</v>
      </c>
    </row>
    <row r="47" spans="1:5" ht="14.1" customHeight="1" x14ac:dyDescent="0.2">
      <c r="A47" s="37" t="s">
        <v>65</v>
      </c>
      <c r="B47" s="48">
        <f>$B$8-33</f>
        <v>1980</v>
      </c>
      <c r="C47" s="49">
        <v>1282</v>
      </c>
      <c r="D47" s="49">
        <v>624</v>
      </c>
      <c r="E47" s="49">
        <v>658</v>
      </c>
    </row>
    <row r="48" spans="1:5" ht="14.1" customHeight="1" x14ac:dyDescent="0.2">
      <c r="A48" s="37" t="s">
        <v>66</v>
      </c>
      <c r="B48" s="48">
        <f>$B$8-34</f>
        <v>1979</v>
      </c>
      <c r="C48" s="49">
        <v>1201</v>
      </c>
      <c r="D48" s="49">
        <v>590</v>
      </c>
      <c r="E48" s="49">
        <v>611</v>
      </c>
    </row>
    <row r="49" spans="1:5" ht="14.1" customHeight="1" x14ac:dyDescent="0.2">
      <c r="A49" s="44" t="s">
        <v>36</v>
      </c>
      <c r="B49" s="50"/>
      <c r="C49" s="49">
        <f>SUM(C44:C48)</f>
        <v>6116</v>
      </c>
      <c r="D49" s="49">
        <f>SUM(D44:D48)</f>
        <v>3032</v>
      </c>
      <c r="E49" s="49">
        <f>SUM(E44:E48)</f>
        <v>3084</v>
      </c>
    </row>
    <row r="50" spans="1:5" ht="14.1" customHeight="1" x14ac:dyDescent="0.2">
      <c r="A50" s="37" t="s">
        <v>67</v>
      </c>
      <c r="B50" s="48">
        <f>$B$8-35</f>
        <v>1978</v>
      </c>
      <c r="C50" s="49">
        <v>1333</v>
      </c>
      <c r="D50" s="49">
        <v>641</v>
      </c>
      <c r="E50" s="49">
        <v>692</v>
      </c>
    </row>
    <row r="51" spans="1:5" ht="14.1" customHeight="1" x14ac:dyDescent="0.2">
      <c r="A51" s="37" t="s">
        <v>68</v>
      </c>
      <c r="B51" s="48">
        <f>$B$8-36</f>
        <v>1977</v>
      </c>
      <c r="C51" s="49">
        <v>1241</v>
      </c>
      <c r="D51" s="49">
        <v>584</v>
      </c>
      <c r="E51" s="49">
        <v>657</v>
      </c>
    </row>
    <row r="52" spans="1:5" ht="14.1" customHeight="1" x14ac:dyDescent="0.2">
      <c r="A52" s="37" t="s">
        <v>69</v>
      </c>
      <c r="B52" s="48">
        <f>$B$8-37</f>
        <v>1976</v>
      </c>
      <c r="C52" s="49">
        <v>1309</v>
      </c>
      <c r="D52" s="49">
        <v>618</v>
      </c>
      <c r="E52" s="49">
        <v>691</v>
      </c>
    </row>
    <row r="53" spans="1:5" ht="14.1" customHeight="1" x14ac:dyDescent="0.2">
      <c r="A53" s="37" t="s">
        <v>70</v>
      </c>
      <c r="B53" s="48">
        <f>$B$8-38</f>
        <v>1975</v>
      </c>
      <c r="C53" s="49">
        <v>1317</v>
      </c>
      <c r="D53" s="49">
        <v>632</v>
      </c>
      <c r="E53" s="49">
        <v>685</v>
      </c>
    </row>
    <row r="54" spans="1:5" ht="14.1" customHeight="1" x14ac:dyDescent="0.2">
      <c r="A54" s="36" t="s">
        <v>71</v>
      </c>
      <c r="B54" s="48">
        <f>$B$8-39</f>
        <v>1974</v>
      </c>
      <c r="C54" s="49">
        <v>1368</v>
      </c>
      <c r="D54" s="49">
        <v>679</v>
      </c>
      <c r="E54" s="49">
        <v>689</v>
      </c>
    </row>
    <row r="55" spans="1:5" ht="14.1" customHeight="1" x14ac:dyDescent="0.2">
      <c r="A55" s="43" t="s">
        <v>36</v>
      </c>
      <c r="B55" s="50"/>
      <c r="C55" s="49">
        <f>SUM(C50:C54)</f>
        <v>6568</v>
      </c>
      <c r="D55" s="49">
        <f>SUM(D50:D54)</f>
        <v>3154</v>
      </c>
      <c r="E55" s="49">
        <f>SUM(E50:E54)</f>
        <v>3414</v>
      </c>
    </row>
    <row r="56" spans="1:5" ht="14.1" customHeight="1" x14ac:dyDescent="0.2">
      <c r="A56" s="36" t="s">
        <v>72</v>
      </c>
      <c r="B56" s="48">
        <f>$B$8-40</f>
        <v>1973</v>
      </c>
      <c r="C56" s="49">
        <v>1377</v>
      </c>
      <c r="D56" s="49">
        <v>692</v>
      </c>
      <c r="E56" s="49">
        <v>685</v>
      </c>
    </row>
    <row r="57" spans="1:5" ht="14.1" customHeight="1" x14ac:dyDescent="0.2">
      <c r="A57" s="36" t="s">
        <v>73</v>
      </c>
      <c r="B57" s="48">
        <f>$B$8-41</f>
        <v>1972</v>
      </c>
      <c r="C57" s="49">
        <v>1627</v>
      </c>
      <c r="D57" s="49">
        <v>808</v>
      </c>
      <c r="E57" s="49">
        <v>819</v>
      </c>
    </row>
    <row r="58" spans="1:5" ht="14.1" customHeight="1" x14ac:dyDescent="0.2">
      <c r="A58" s="36" t="s">
        <v>74</v>
      </c>
      <c r="B58" s="48">
        <f>$B$8-42</f>
        <v>1971</v>
      </c>
      <c r="C58" s="49">
        <v>1896</v>
      </c>
      <c r="D58" s="49">
        <v>942</v>
      </c>
      <c r="E58" s="49">
        <v>954</v>
      </c>
    </row>
    <row r="59" spans="1:5" ht="14.1" customHeight="1" x14ac:dyDescent="0.2">
      <c r="A59" s="36" t="s">
        <v>75</v>
      </c>
      <c r="B59" s="48">
        <f>$B$8-43</f>
        <v>1970</v>
      </c>
      <c r="C59" s="49">
        <v>2032</v>
      </c>
      <c r="D59" s="49">
        <v>1051</v>
      </c>
      <c r="E59" s="49">
        <v>981</v>
      </c>
    </row>
    <row r="60" spans="1:5" ht="14.1" customHeight="1" x14ac:dyDescent="0.2">
      <c r="A60" s="36" t="s">
        <v>76</v>
      </c>
      <c r="B60" s="48">
        <f>$B$8-44</f>
        <v>1969</v>
      </c>
      <c r="C60" s="49">
        <v>2276</v>
      </c>
      <c r="D60" s="49">
        <v>1139</v>
      </c>
      <c r="E60" s="49">
        <v>1137</v>
      </c>
    </row>
    <row r="61" spans="1:5" ht="14.1" customHeight="1" x14ac:dyDescent="0.2">
      <c r="A61" s="44" t="s">
        <v>36</v>
      </c>
      <c r="B61" s="50"/>
      <c r="C61" s="49">
        <f>SUM(C56:C60)</f>
        <v>9208</v>
      </c>
      <c r="D61" s="49">
        <f>SUM(D56:D60)</f>
        <v>4632</v>
      </c>
      <c r="E61" s="49">
        <f>SUM(E56:E60)</f>
        <v>4576</v>
      </c>
    </row>
    <row r="62" spans="1:5" ht="14.1" customHeight="1" x14ac:dyDescent="0.2">
      <c r="A62" s="37" t="s">
        <v>77</v>
      </c>
      <c r="B62" s="48">
        <f>$B$8-45</f>
        <v>1968</v>
      </c>
      <c r="C62" s="49">
        <v>2507</v>
      </c>
      <c r="D62" s="49">
        <v>1229</v>
      </c>
      <c r="E62" s="49">
        <v>1278</v>
      </c>
    </row>
    <row r="63" spans="1:5" ht="14.1" customHeight="1" x14ac:dyDescent="0.2">
      <c r="A63" s="37" t="s">
        <v>78</v>
      </c>
      <c r="B63" s="48">
        <f>$B$8-46</f>
        <v>1967</v>
      </c>
      <c r="C63" s="49">
        <v>2515</v>
      </c>
      <c r="D63" s="49">
        <v>1194</v>
      </c>
      <c r="E63" s="49">
        <v>1321</v>
      </c>
    </row>
    <row r="64" spans="1:5" ht="14.1" customHeight="1" x14ac:dyDescent="0.2">
      <c r="A64" s="37" t="s">
        <v>79</v>
      </c>
      <c r="B64" s="48">
        <f>$B$8-47</f>
        <v>1966</v>
      </c>
      <c r="C64" s="49">
        <v>2532</v>
      </c>
      <c r="D64" s="49">
        <v>1284</v>
      </c>
      <c r="E64" s="49">
        <v>1248</v>
      </c>
    </row>
    <row r="65" spans="1:5" ht="14.1" customHeight="1" x14ac:dyDescent="0.2">
      <c r="A65" s="37" t="s">
        <v>80</v>
      </c>
      <c r="B65" s="48">
        <f>$B$8-48</f>
        <v>1965</v>
      </c>
      <c r="C65" s="49">
        <v>2545</v>
      </c>
      <c r="D65" s="49">
        <v>1285</v>
      </c>
      <c r="E65" s="49">
        <v>1260</v>
      </c>
    </row>
    <row r="66" spans="1:5" ht="14.1" customHeight="1" x14ac:dyDescent="0.2">
      <c r="A66" s="37" t="s">
        <v>81</v>
      </c>
      <c r="B66" s="48">
        <f>$B$8-49</f>
        <v>1964</v>
      </c>
      <c r="C66" s="49">
        <v>2525</v>
      </c>
      <c r="D66" s="49">
        <v>1301</v>
      </c>
      <c r="E66" s="49">
        <v>1224</v>
      </c>
    </row>
    <row r="67" spans="1:5" ht="14.1" customHeight="1" x14ac:dyDescent="0.2">
      <c r="A67" s="44" t="s">
        <v>36</v>
      </c>
      <c r="B67" s="50"/>
      <c r="C67" s="49">
        <f>SUM(C62:C66)</f>
        <v>12624</v>
      </c>
      <c r="D67" s="49">
        <f>SUM(D62:D66)</f>
        <v>6293</v>
      </c>
      <c r="E67" s="49">
        <f>SUM(E62:E66)</f>
        <v>6331</v>
      </c>
    </row>
    <row r="68" spans="1:5" ht="14.1" customHeight="1" x14ac:dyDescent="0.2">
      <c r="A68" s="37" t="s">
        <v>82</v>
      </c>
      <c r="B68" s="48">
        <f>$B$8-50</f>
        <v>1963</v>
      </c>
      <c r="C68" s="49">
        <v>2579</v>
      </c>
      <c r="D68" s="49">
        <v>1275</v>
      </c>
      <c r="E68" s="49">
        <v>1304</v>
      </c>
    </row>
    <row r="69" spans="1:5" ht="14.1" customHeight="1" x14ac:dyDescent="0.2">
      <c r="A69" s="37" t="s">
        <v>83</v>
      </c>
      <c r="B69" s="48">
        <f>$B$8-51</f>
        <v>1962</v>
      </c>
      <c r="C69" s="49">
        <v>2448</v>
      </c>
      <c r="D69" s="49">
        <v>1229</v>
      </c>
      <c r="E69" s="49">
        <v>1219</v>
      </c>
    </row>
    <row r="70" spans="1:5" ht="14.1" customHeight="1" x14ac:dyDescent="0.2">
      <c r="A70" s="37" t="s">
        <v>84</v>
      </c>
      <c r="B70" s="48">
        <f>$B$8-52</f>
        <v>1961</v>
      </c>
      <c r="C70" s="49">
        <v>2285</v>
      </c>
      <c r="D70" s="49">
        <v>1138</v>
      </c>
      <c r="E70" s="49">
        <v>1147</v>
      </c>
    </row>
    <row r="71" spans="1:5" ht="14.1" customHeight="1" x14ac:dyDescent="0.2">
      <c r="A71" s="37" t="s">
        <v>85</v>
      </c>
      <c r="B71" s="48">
        <f>$B$8-53</f>
        <v>1960</v>
      </c>
      <c r="C71" s="49">
        <v>2207</v>
      </c>
      <c r="D71" s="49">
        <v>1132</v>
      </c>
      <c r="E71" s="49">
        <v>1075</v>
      </c>
    </row>
    <row r="72" spans="1:5" ht="14.1" customHeight="1" x14ac:dyDescent="0.2">
      <c r="A72" s="37" t="s">
        <v>86</v>
      </c>
      <c r="B72" s="48">
        <f>$B$8-54</f>
        <v>1959</v>
      </c>
      <c r="C72" s="49">
        <v>2216</v>
      </c>
      <c r="D72" s="49">
        <v>1105</v>
      </c>
      <c r="E72" s="49">
        <v>1111</v>
      </c>
    </row>
    <row r="73" spans="1:5" ht="14.1" customHeight="1" x14ac:dyDescent="0.2">
      <c r="A73" s="44" t="s">
        <v>36</v>
      </c>
      <c r="B73" s="50"/>
      <c r="C73" s="49">
        <f>SUM(C68:C72)</f>
        <v>11735</v>
      </c>
      <c r="D73" s="49">
        <f>SUM(D68:D72)</f>
        <v>5879</v>
      </c>
      <c r="E73" s="49">
        <f>SUM(E68:E72)</f>
        <v>5856</v>
      </c>
    </row>
    <row r="74" spans="1:5" ht="14.1" customHeight="1" x14ac:dyDescent="0.2">
      <c r="A74" s="37" t="s">
        <v>87</v>
      </c>
      <c r="B74" s="48">
        <f>$B$8-55</f>
        <v>1958</v>
      </c>
      <c r="C74" s="49">
        <v>1988</v>
      </c>
      <c r="D74" s="49">
        <v>1021</v>
      </c>
      <c r="E74" s="49">
        <v>967</v>
      </c>
    </row>
    <row r="75" spans="1:5" ht="14.1" customHeight="1" x14ac:dyDescent="0.2">
      <c r="A75" s="37" t="s">
        <v>88</v>
      </c>
      <c r="B75" s="48">
        <f>$B$8-56</f>
        <v>1957</v>
      </c>
      <c r="C75" s="49">
        <v>1919</v>
      </c>
      <c r="D75" s="49">
        <v>985</v>
      </c>
      <c r="E75" s="49">
        <v>934</v>
      </c>
    </row>
    <row r="76" spans="1:5" ht="13.15" customHeight="1" x14ac:dyDescent="0.2">
      <c r="A76" s="37" t="s">
        <v>89</v>
      </c>
      <c r="B76" s="48">
        <f>$B$8-57</f>
        <v>1956</v>
      </c>
      <c r="C76" s="49">
        <v>1778</v>
      </c>
      <c r="D76" s="49">
        <v>925</v>
      </c>
      <c r="E76" s="49">
        <v>853</v>
      </c>
    </row>
    <row r="77" spans="1:5" ht="14.1" customHeight="1" x14ac:dyDescent="0.2">
      <c r="A77" s="36" t="s">
        <v>90</v>
      </c>
      <c r="B77" s="48">
        <f>$B$8-58</f>
        <v>1955</v>
      </c>
      <c r="C77" s="49">
        <v>1763</v>
      </c>
      <c r="D77" s="49">
        <v>889</v>
      </c>
      <c r="E77" s="49">
        <v>874</v>
      </c>
    </row>
    <row r="78" spans="1:5" x14ac:dyDescent="0.2">
      <c r="A78" s="37" t="s">
        <v>91</v>
      </c>
      <c r="B78" s="48">
        <f>$B$8-59</f>
        <v>1954</v>
      </c>
      <c r="C78" s="49">
        <v>1692</v>
      </c>
      <c r="D78" s="49">
        <v>887</v>
      </c>
      <c r="E78" s="49">
        <v>805</v>
      </c>
    </row>
    <row r="79" spans="1:5" x14ac:dyDescent="0.2">
      <c r="A79" s="44" t="s">
        <v>36</v>
      </c>
      <c r="B79" s="50"/>
      <c r="C79" s="49">
        <f>SUM(C74:C78)</f>
        <v>9140</v>
      </c>
      <c r="D79" s="49">
        <f>SUM(D74:D78)</f>
        <v>4707</v>
      </c>
      <c r="E79" s="49">
        <f>SUM(E74:E78)</f>
        <v>4433</v>
      </c>
    </row>
    <row r="80" spans="1:5" x14ac:dyDescent="0.2">
      <c r="A80" s="37" t="s">
        <v>92</v>
      </c>
      <c r="B80" s="48">
        <f>$B$8-60</f>
        <v>1953</v>
      </c>
      <c r="C80" s="49">
        <v>1563</v>
      </c>
      <c r="D80" s="49">
        <v>790</v>
      </c>
      <c r="E80" s="49">
        <v>773</v>
      </c>
    </row>
    <row r="81" spans="1:5" x14ac:dyDescent="0.2">
      <c r="A81" s="37" t="s">
        <v>93</v>
      </c>
      <c r="B81" s="48">
        <f>$B$8-61</f>
        <v>1952</v>
      </c>
      <c r="C81" s="49">
        <v>1601</v>
      </c>
      <c r="D81" s="49">
        <v>767</v>
      </c>
      <c r="E81" s="49">
        <v>834</v>
      </c>
    </row>
    <row r="82" spans="1:5" x14ac:dyDescent="0.2">
      <c r="A82" s="37" t="s">
        <v>94</v>
      </c>
      <c r="B82" s="48">
        <f>$B$8-62</f>
        <v>1951</v>
      </c>
      <c r="C82" s="49">
        <v>1605</v>
      </c>
      <c r="D82" s="49">
        <v>792</v>
      </c>
      <c r="E82" s="49">
        <v>813</v>
      </c>
    </row>
    <row r="83" spans="1:5" x14ac:dyDescent="0.2">
      <c r="A83" s="37" t="s">
        <v>95</v>
      </c>
      <c r="B83" s="48">
        <f>$B$8-63</f>
        <v>1950</v>
      </c>
      <c r="C83" s="49">
        <v>1655</v>
      </c>
      <c r="D83" s="49">
        <v>816</v>
      </c>
      <c r="E83" s="49">
        <v>839</v>
      </c>
    </row>
    <row r="84" spans="1:5" x14ac:dyDescent="0.2">
      <c r="A84" s="37" t="s">
        <v>96</v>
      </c>
      <c r="B84" s="48">
        <f>$B$8-64</f>
        <v>1949</v>
      </c>
      <c r="C84" s="49">
        <v>1645</v>
      </c>
      <c r="D84" s="49">
        <v>823</v>
      </c>
      <c r="E84" s="49">
        <v>822</v>
      </c>
    </row>
    <row r="85" spans="1:5" x14ac:dyDescent="0.2">
      <c r="A85" s="44" t="s">
        <v>36</v>
      </c>
      <c r="B85" s="50"/>
      <c r="C85" s="49">
        <f>SUM(C80:C84)</f>
        <v>8069</v>
      </c>
      <c r="D85" s="49">
        <f>SUM(D80:D84)</f>
        <v>3988</v>
      </c>
      <c r="E85" s="49">
        <f>SUM(E80:E84)</f>
        <v>4081</v>
      </c>
    </row>
    <row r="86" spans="1:5" x14ac:dyDescent="0.2">
      <c r="A86" s="37" t="s">
        <v>97</v>
      </c>
      <c r="B86" s="48">
        <f>$B$8-65</f>
        <v>1948</v>
      </c>
      <c r="C86" s="49">
        <v>1585</v>
      </c>
      <c r="D86" s="49">
        <v>797</v>
      </c>
      <c r="E86" s="49">
        <v>788</v>
      </c>
    </row>
    <row r="87" spans="1:5" x14ac:dyDescent="0.2">
      <c r="A87" s="37" t="s">
        <v>98</v>
      </c>
      <c r="B87" s="48">
        <f>$B$8-66</f>
        <v>1947</v>
      </c>
      <c r="C87" s="49">
        <v>1429</v>
      </c>
      <c r="D87" s="49">
        <v>731</v>
      </c>
      <c r="E87" s="49">
        <v>698</v>
      </c>
    </row>
    <row r="88" spans="1:5" x14ac:dyDescent="0.2">
      <c r="A88" s="37" t="s">
        <v>99</v>
      </c>
      <c r="B88" s="48">
        <f>$B$8-67</f>
        <v>1946</v>
      </c>
      <c r="C88" s="49">
        <v>1298</v>
      </c>
      <c r="D88" s="49">
        <v>646</v>
      </c>
      <c r="E88" s="49">
        <v>652</v>
      </c>
    </row>
    <row r="89" spans="1:5" x14ac:dyDescent="0.2">
      <c r="A89" s="37" t="s">
        <v>100</v>
      </c>
      <c r="B89" s="48">
        <f>$B$8-68</f>
        <v>1945</v>
      </c>
      <c r="C89" s="49">
        <v>1076</v>
      </c>
      <c r="D89" s="49">
        <v>516</v>
      </c>
      <c r="E89" s="49">
        <v>560</v>
      </c>
    </row>
    <row r="90" spans="1:5" x14ac:dyDescent="0.2">
      <c r="A90" s="37" t="s">
        <v>101</v>
      </c>
      <c r="B90" s="48">
        <f>$B$8-69</f>
        <v>1944</v>
      </c>
      <c r="C90" s="49">
        <v>1471</v>
      </c>
      <c r="D90" s="49">
        <v>723</v>
      </c>
      <c r="E90" s="49">
        <v>748</v>
      </c>
    </row>
    <row r="91" spans="1:5" x14ac:dyDescent="0.2">
      <c r="A91" s="44" t="s">
        <v>36</v>
      </c>
      <c r="B91" s="50"/>
      <c r="C91" s="49">
        <f>SUM(C86:C90)</f>
        <v>6859</v>
      </c>
      <c r="D91" s="49">
        <f>SUM(D86:D90)</f>
        <v>3413</v>
      </c>
      <c r="E91" s="49">
        <f>SUM(E86:E90)</f>
        <v>3446</v>
      </c>
    </row>
    <row r="92" spans="1:5" x14ac:dyDescent="0.2">
      <c r="A92" s="37" t="s">
        <v>102</v>
      </c>
      <c r="B92" s="48">
        <f>$B$8-70</f>
        <v>1943</v>
      </c>
      <c r="C92" s="49">
        <v>1459</v>
      </c>
      <c r="D92" s="49">
        <v>699</v>
      </c>
      <c r="E92" s="49">
        <v>760</v>
      </c>
    </row>
    <row r="93" spans="1:5" x14ac:dyDescent="0.2">
      <c r="A93" s="37" t="s">
        <v>103</v>
      </c>
      <c r="B93" s="48">
        <f>$B$8-71</f>
        <v>1942</v>
      </c>
      <c r="C93" s="49">
        <v>1405</v>
      </c>
      <c r="D93" s="49">
        <v>641</v>
      </c>
      <c r="E93" s="49">
        <v>764</v>
      </c>
    </row>
    <row r="94" spans="1:5" x14ac:dyDescent="0.2">
      <c r="A94" s="37" t="s">
        <v>104</v>
      </c>
      <c r="B94" s="48">
        <f>$B$8-72</f>
        <v>1941</v>
      </c>
      <c r="C94" s="49">
        <v>1827</v>
      </c>
      <c r="D94" s="49">
        <v>876</v>
      </c>
      <c r="E94" s="49">
        <v>951</v>
      </c>
    </row>
    <row r="95" spans="1:5" x14ac:dyDescent="0.2">
      <c r="A95" s="37" t="s">
        <v>105</v>
      </c>
      <c r="B95" s="48">
        <f>$B$8-73</f>
        <v>1940</v>
      </c>
      <c r="C95" s="49">
        <v>1778</v>
      </c>
      <c r="D95" s="49">
        <v>848</v>
      </c>
      <c r="E95" s="49">
        <v>930</v>
      </c>
    </row>
    <row r="96" spans="1:5" x14ac:dyDescent="0.2">
      <c r="A96" s="37" t="s">
        <v>106</v>
      </c>
      <c r="B96" s="48">
        <f>$B$8-74</f>
        <v>1939</v>
      </c>
      <c r="C96" s="49">
        <v>1759</v>
      </c>
      <c r="D96" s="49">
        <v>798</v>
      </c>
      <c r="E96" s="49">
        <v>961</v>
      </c>
    </row>
    <row r="97" spans="1:5" x14ac:dyDescent="0.2">
      <c r="A97" s="44" t="s">
        <v>36</v>
      </c>
      <c r="B97" s="50"/>
      <c r="C97" s="49">
        <f>SUM(C92:C96)</f>
        <v>8228</v>
      </c>
      <c r="D97" s="49">
        <f>SUM(D92:D96)</f>
        <v>3862</v>
      </c>
      <c r="E97" s="49">
        <f>SUM(E92:E96)</f>
        <v>4366</v>
      </c>
    </row>
    <row r="98" spans="1:5" x14ac:dyDescent="0.2">
      <c r="A98" s="37" t="s">
        <v>107</v>
      </c>
      <c r="B98" s="48">
        <f>$B$8-75</f>
        <v>1938</v>
      </c>
      <c r="C98" s="49">
        <v>1651</v>
      </c>
      <c r="D98" s="49">
        <v>781</v>
      </c>
      <c r="E98" s="49">
        <v>870</v>
      </c>
    </row>
    <row r="99" spans="1:5" x14ac:dyDescent="0.2">
      <c r="A99" s="37" t="s">
        <v>108</v>
      </c>
      <c r="B99" s="48">
        <f>$B$8-76</f>
        <v>1937</v>
      </c>
      <c r="C99" s="49">
        <v>1417</v>
      </c>
      <c r="D99" s="49">
        <v>649</v>
      </c>
      <c r="E99" s="49">
        <v>768</v>
      </c>
    </row>
    <row r="100" spans="1:5" x14ac:dyDescent="0.2">
      <c r="A100" s="37" t="s">
        <v>109</v>
      </c>
      <c r="B100" s="48">
        <f>$B$8-77</f>
        <v>1936</v>
      </c>
      <c r="C100" s="49">
        <v>1447</v>
      </c>
      <c r="D100" s="49">
        <v>668</v>
      </c>
      <c r="E100" s="49">
        <v>779</v>
      </c>
    </row>
    <row r="101" spans="1:5" x14ac:dyDescent="0.2">
      <c r="A101" s="37" t="s">
        <v>110</v>
      </c>
      <c r="B101" s="48">
        <f>$B$8-78</f>
        <v>1935</v>
      </c>
      <c r="C101" s="49">
        <v>1212</v>
      </c>
      <c r="D101" s="49">
        <v>511</v>
      </c>
      <c r="E101" s="49">
        <v>701</v>
      </c>
    </row>
    <row r="102" spans="1:5" x14ac:dyDescent="0.2">
      <c r="A102" s="38" t="s">
        <v>111</v>
      </c>
      <c r="B102" s="48">
        <f>$B$8-79</f>
        <v>1934</v>
      </c>
      <c r="C102" s="49">
        <v>1125</v>
      </c>
      <c r="D102" s="49">
        <v>505</v>
      </c>
      <c r="E102" s="49">
        <v>620</v>
      </c>
    </row>
    <row r="103" spans="1:5" x14ac:dyDescent="0.2">
      <c r="A103" s="45" t="s">
        <v>36</v>
      </c>
      <c r="B103" s="51"/>
      <c r="C103" s="49">
        <f>SUM(C98:C102)</f>
        <v>6852</v>
      </c>
      <c r="D103" s="49">
        <f>SUM(D98:D102)</f>
        <v>3114</v>
      </c>
      <c r="E103" s="49">
        <f>SUM(E98:E102)</f>
        <v>3738</v>
      </c>
    </row>
    <row r="104" spans="1:5" x14ac:dyDescent="0.2">
      <c r="A104" s="38" t="s">
        <v>112</v>
      </c>
      <c r="B104" s="48">
        <f>$B$8-80</f>
        <v>1933</v>
      </c>
      <c r="C104" s="49">
        <v>752</v>
      </c>
      <c r="D104" s="49">
        <v>308</v>
      </c>
      <c r="E104" s="49">
        <v>444</v>
      </c>
    </row>
    <row r="105" spans="1:5" x14ac:dyDescent="0.2">
      <c r="A105" s="38" t="s">
        <v>123</v>
      </c>
      <c r="B105" s="48">
        <f>$B$8-81</f>
        <v>1932</v>
      </c>
      <c r="C105" s="49">
        <v>698</v>
      </c>
      <c r="D105" s="49">
        <v>290</v>
      </c>
      <c r="E105" s="49">
        <v>408</v>
      </c>
    </row>
    <row r="106" spans="1:5" s="24" customFormat="1" x14ac:dyDescent="0.2">
      <c r="A106" s="38" t="s">
        <v>121</v>
      </c>
      <c r="B106" s="48">
        <f>$B$8-82</f>
        <v>1931</v>
      </c>
      <c r="C106" s="49">
        <v>684</v>
      </c>
      <c r="D106" s="49">
        <v>277</v>
      </c>
      <c r="E106" s="49">
        <v>407</v>
      </c>
    </row>
    <row r="107" spans="1:5" x14ac:dyDescent="0.2">
      <c r="A107" s="38" t="s">
        <v>124</v>
      </c>
      <c r="B107" s="48">
        <f>$B$8-83</f>
        <v>1930</v>
      </c>
      <c r="C107" s="49">
        <v>670</v>
      </c>
      <c r="D107" s="49">
        <v>269</v>
      </c>
      <c r="E107" s="49">
        <v>401</v>
      </c>
    </row>
    <row r="108" spans="1:5" x14ac:dyDescent="0.2">
      <c r="A108" s="38" t="s">
        <v>122</v>
      </c>
      <c r="B108" s="48">
        <f>$B$8-84</f>
        <v>1929</v>
      </c>
      <c r="C108" s="49">
        <v>610</v>
      </c>
      <c r="D108" s="49">
        <v>228</v>
      </c>
      <c r="E108" s="49">
        <v>382</v>
      </c>
    </row>
    <row r="109" spans="1:5" x14ac:dyDescent="0.2">
      <c r="A109" s="45" t="s">
        <v>36</v>
      </c>
      <c r="B109" s="51"/>
      <c r="C109" s="49">
        <f>SUM(C104:C108)</f>
        <v>3414</v>
      </c>
      <c r="D109" s="49">
        <f>SUM(D104:D108)</f>
        <v>1372</v>
      </c>
      <c r="E109" s="49">
        <f>SUM(E104:E108)</f>
        <v>2042</v>
      </c>
    </row>
    <row r="110" spans="1:5" x14ac:dyDescent="0.2">
      <c r="A110" s="38" t="s">
        <v>113</v>
      </c>
      <c r="B110" s="48">
        <f>$B$8-85</f>
        <v>1928</v>
      </c>
      <c r="C110" s="49">
        <v>563</v>
      </c>
      <c r="D110" s="49">
        <v>207</v>
      </c>
      <c r="E110" s="49">
        <v>356</v>
      </c>
    </row>
    <row r="111" spans="1:5" x14ac:dyDescent="0.2">
      <c r="A111" s="38" t="s">
        <v>114</v>
      </c>
      <c r="B111" s="48">
        <f>$B$8-86</f>
        <v>1927</v>
      </c>
      <c r="C111" s="49">
        <v>497</v>
      </c>
      <c r="D111" s="49">
        <v>149</v>
      </c>
      <c r="E111" s="49">
        <v>348</v>
      </c>
    </row>
    <row r="112" spans="1:5" x14ac:dyDescent="0.2">
      <c r="A112" s="38" t="s">
        <v>115</v>
      </c>
      <c r="B112" s="48">
        <f>$B$8-87</f>
        <v>1926</v>
      </c>
      <c r="C112" s="49">
        <v>418</v>
      </c>
      <c r="D112" s="49">
        <v>118</v>
      </c>
      <c r="E112" s="49">
        <v>300</v>
      </c>
    </row>
    <row r="113" spans="1:5" x14ac:dyDescent="0.2">
      <c r="A113" s="38" t="s">
        <v>116</v>
      </c>
      <c r="B113" s="48">
        <f>$B$8-88</f>
        <v>1925</v>
      </c>
      <c r="C113" s="49">
        <v>378</v>
      </c>
      <c r="D113" s="49">
        <v>106</v>
      </c>
      <c r="E113" s="49">
        <v>272</v>
      </c>
    </row>
    <row r="114" spans="1:5" x14ac:dyDescent="0.2">
      <c r="A114" s="38" t="s">
        <v>117</v>
      </c>
      <c r="B114" s="48">
        <f>$B$8-89</f>
        <v>1924</v>
      </c>
      <c r="C114" s="49">
        <v>302</v>
      </c>
      <c r="D114" s="49">
        <v>72</v>
      </c>
      <c r="E114" s="49">
        <v>230</v>
      </c>
    </row>
    <row r="115" spans="1:5" x14ac:dyDescent="0.2">
      <c r="A115" s="45" t="s">
        <v>36</v>
      </c>
      <c r="B115" s="52"/>
      <c r="C115" s="49">
        <f>SUM(C110:C114)</f>
        <v>2158</v>
      </c>
      <c r="D115" s="49">
        <f>SUM(D110:D114)</f>
        <v>652</v>
      </c>
      <c r="E115" s="49">
        <f>SUM(E110:E114)</f>
        <v>1506</v>
      </c>
    </row>
    <row r="116" spans="1:5" x14ac:dyDescent="0.2">
      <c r="A116" s="38" t="s">
        <v>118</v>
      </c>
      <c r="B116" s="48">
        <f>$B$8-90</f>
        <v>1923</v>
      </c>
      <c r="C116" s="49">
        <v>1037</v>
      </c>
      <c r="D116" s="49">
        <v>221</v>
      </c>
      <c r="E116" s="49">
        <v>816</v>
      </c>
    </row>
    <row r="117" spans="1:5" x14ac:dyDescent="0.2">
      <c r="A117" s="39"/>
      <c r="B117" s="42" t="s">
        <v>119</v>
      </c>
      <c r="C117" s="22"/>
      <c r="D117" s="22"/>
      <c r="E117" s="22"/>
    </row>
    <row r="118" spans="1:5" x14ac:dyDescent="0.2">
      <c r="A118" s="40" t="s">
        <v>120</v>
      </c>
      <c r="B118" s="53"/>
      <c r="C118" s="54">
        <v>130017</v>
      </c>
      <c r="D118" s="54">
        <v>63908</v>
      </c>
      <c r="E118" s="54">
        <v>66109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C102:E112 C118:E118 C114:E114 C116:E116 C7:E97 A7:B109">
    <cfRule type="expression" dxfId="14" priority="7">
      <formula>MOD(ROW(),2)=1</formula>
    </cfRule>
  </conditionalFormatting>
  <conditionalFormatting sqref="C98:E101">
    <cfRule type="expression" dxfId="13" priority="6">
      <formula>MOD(ROW(),2)=1</formula>
    </cfRule>
  </conditionalFormatting>
  <conditionalFormatting sqref="A115:B115 A116 A118:B118 A110:A114">
    <cfRule type="expression" dxfId="12" priority="3">
      <formula>MOD(ROW(),2)=1</formula>
    </cfRule>
  </conditionalFormatting>
  <conditionalFormatting sqref="B110:B114">
    <cfRule type="expression" dxfId="11" priority="2">
      <formula>MOD(ROW(),2)=1</formula>
    </cfRule>
  </conditionalFormatting>
  <conditionalFormatting sqref="B116">
    <cfRule type="expression" dxfId="1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13 SH</oddFooter>
  </headerFooter>
  <rowBreaks count="2" manualBreakCount="2">
    <brk id="49" max="16383" man="1"/>
    <brk id="7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5" t="s">
        <v>166</v>
      </c>
      <c r="B1" s="95"/>
      <c r="C1" s="96"/>
      <c r="D1" s="96"/>
      <c r="E1" s="96"/>
    </row>
    <row r="2" spans="1:8" s="10" customFormat="1" ht="14.1" customHeight="1" x14ac:dyDescent="0.2">
      <c r="A2" s="99" t="s">
        <v>168</v>
      </c>
      <c r="B2" s="99"/>
      <c r="C2" s="99"/>
      <c r="D2" s="99"/>
      <c r="E2" s="99"/>
    </row>
    <row r="3" spans="1:8" s="10" customFormat="1" ht="14.1" customHeight="1" x14ac:dyDescent="0.25">
      <c r="A3" s="95" t="s">
        <v>139</v>
      </c>
      <c r="B3" s="95"/>
      <c r="C3" s="95"/>
      <c r="D3" s="95"/>
      <c r="E3" s="95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35" customHeight="1" x14ac:dyDescent="0.2">
      <c r="A5" s="100" t="s">
        <v>165</v>
      </c>
      <c r="B5" s="102" t="s">
        <v>167</v>
      </c>
      <c r="C5" s="97" t="s">
        <v>30</v>
      </c>
      <c r="D5" s="97" t="s">
        <v>22</v>
      </c>
      <c r="E5" s="98" t="s">
        <v>23</v>
      </c>
    </row>
    <row r="6" spans="1:8" ht="28.35" customHeight="1" x14ac:dyDescent="0.2">
      <c r="A6" s="101"/>
      <c r="B6" s="103"/>
      <c r="C6" s="18" t="s">
        <v>162</v>
      </c>
      <c r="D6" s="18" t="s">
        <v>163</v>
      </c>
      <c r="E6" s="19" t="s">
        <v>164</v>
      </c>
    </row>
    <row r="7" spans="1:8" ht="14.1" customHeight="1" x14ac:dyDescent="0.25">
      <c r="A7" s="35"/>
      <c r="B7" s="41"/>
      <c r="C7" s="20"/>
      <c r="D7" s="20"/>
      <c r="E7" s="20"/>
    </row>
    <row r="8" spans="1:8" ht="14.1" customHeight="1" x14ac:dyDescent="0.25">
      <c r="A8" s="36" t="s">
        <v>31</v>
      </c>
      <c r="B8" s="48">
        <v>2013</v>
      </c>
      <c r="C8" s="49">
        <v>1984</v>
      </c>
      <c r="D8" s="49">
        <v>1022</v>
      </c>
      <c r="E8" s="49">
        <v>962</v>
      </c>
    </row>
    <row r="9" spans="1:8" ht="14.1" customHeight="1" x14ac:dyDescent="0.25">
      <c r="A9" s="36" t="s">
        <v>32</v>
      </c>
      <c r="B9" s="48">
        <f>$B$8-1</f>
        <v>2012</v>
      </c>
      <c r="C9" s="49">
        <v>1932</v>
      </c>
      <c r="D9" s="49">
        <v>993</v>
      </c>
      <c r="E9" s="49">
        <v>939</v>
      </c>
    </row>
    <row r="10" spans="1:8" ht="14.1" customHeight="1" x14ac:dyDescent="0.25">
      <c r="A10" s="36" t="s">
        <v>33</v>
      </c>
      <c r="B10" s="48">
        <f>$B$8-2</f>
        <v>2011</v>
      </c>
      <c r="C10" s="49">
        <v>2085</v>
      </c>
      <c r="D10" s="49">
        <v>1076</v>
      </c>
      <c r="E10" s="49">
        <v>1009</v>
      </c>
    </row>
    <row r="11" spans="1:8" ht="14.1" customHeight="1" x14ac:dyDescent="0.25">
      <c r="A11" s="36" t="s">
        <v>34</v>
      </c>
      <c r="B11" s="48">
        <f>$B$8-3</f>
        <v>2010</v>
      </c>
      <c r="C11" s="49">
        <v>2114</v>
      </c>
      <c r="D11" s="49">
        <v>1071</v>
      </c>
      <c r="E11" s="49">
        <v>1043</v>
      </c>
      <c r="H11" s="23"/>
    </row>
    <row r="12" spans="1:8" ht="14.1" customHeight="1" x14ac:dyDescent="0.25">
      <c r="A12" s="36" t="s">
        <v>35</v>
      </c>
      <c r="B12" s="48">
        <f>$B$8-4</f>
        <v>2009</v>
      </c>
      <c r="C12" s="49">
        <v>2104</v>
      </c>
      <c r="D12" s="49">
        <v>1087</v>
      </c>
      <c r="E12" s="49">
        <v>1017</v>
      </c>
    </row>
    <row r="13" spans="1:8" ht="14.1" customHeight="1" x14ac:dyDescent="0.25">
      <c r="A13" s="43" t="s">
        <v>36</v>
      </c>
      <c r="B13" s="48"/>
      <c r="C13" s="49">
        <f>SUM(C8:C12)</f>
        <v>10219</v>
      </c>
      <c r="D13" s="49">
        <f>SUM(D8:D12)</f>
        <v>5249</v>
      </c>
      <c r="E13" s="49">
        <f>SUM(E8:E12)</f>
        <v>4970</v>
      </c>
    </row>
    <row r="14" spans="1:8" ht="14.1" customHeight="1" x14ac:dyDescent="0.25">
      <c r="A14" s="37" t="s">
        <v>37</v>
      </c>
      <c r="B14" s="48">
        <f>$B$8-5</f>
        <v>2008</v>
      </c>
      <c r="C14" s="49">
        <v>2232</v>
      </c>
      <c r="D14" s="49">
        <v>1139</v>
      </c>
      <c r="E14" s="49">
        <v>1093</v>
      </c>
    </row>
    <row r="15" spans="1:8" ht="14.1" customHeight="1" x14ac:dyDescent="0.25">
      <c r="A15" s="37" t="s">
        <v>38</v>
      </c>
      <c r="B15" s="48">
        <f>$B$8-6</f>
        <v>2007</v>
      </c>
      <c r="C15" s="49">
        <v>2171</v>
      </c>
      <c r="D15" s="49">
        <v>1086</v>
      </c>
      <c r="E15" s="49">
        <v>1085</v>
      </c>
    </row>
    <row r="16" spans="1:8" ht="14.1" customHeight="1" x14ac:dyDescent="0.25">
      <c r="A16" s="37" t="s">
        <v>39</v>
      </c>
      <c r="B16" s="48">
        <f>$B$8-7</f>
        <v>2006</v>
      </c>
      <c r="C16" s="49">
        <v>2151</v>
      </c>
      <c r="D16" s="49">
        <v>1122</v>
      </c>
      <c r="E16" s="49">
        <v>1029</v>
      </c>
    </row>
    <row r="17" spans="1:5" ht="14.1" customHeight="1" x14ac:dyDescent="0.25">
      <c r="A17" s="37" t="s">
        <v>40</v>
      </c>
      <c r="B17" s="48">
        <f>$B$8-8</f>
        <v>2005</v>
      </c>
      <c r="C17" s="49">
        <v>2108</v>
      </c>
      <c r="D17" s="49">
        <v>1054</v>
      </c>
      <c r="E17" s="49">
        <v>1054</v>
      </c>
    </row>
    <row r="18" spans="1:5" ht="14.1" customHeight="1" x14ac:dyDescent="0.25">
      <c r="A18" s="37" t="s">
        <v>41</v>
      </c>
      <c r="B18" s="48">
        <f>$B$8-9</f>
        <v>2004</v>
      </c>
      <c r="C18" s="49">
        <v>2268</v>
      </c>
      <c r="D18" s="49">
        <v>1179</v>
      </c>
      <c r="E18" s="49">
        <v>1089</v>
      </c>
    </row>
    <row r="19" spans="1:5" ht="14.1" customHeight="1" x14ac:dyDescent="0.25">
      <c r="A19" s="44" t="s">
        <v>36</v>
      </c>
      <c r="B19" s="50"/>
      <c r="C19" s="49">
        <f>SUM(C14:C18)</f>
        <v>10930</v>
      </c>
      <c r="D19" s="49">
        <f>SUM(D14:D18)</f>
        <v>5580</v>
      </c>
      <c r="E19" s="49">
        <f>SUM(E14:E18)</f>
        <v>5350</v>
      </c>
    </row>
    <row r="20" spans="1:5" ht="14.1" customHeight="1" x14ac:dyDescent="0.25">
      <c r="A20" s="37" t="s">
        <v>42</v>
      </c>
      <c r="B20" s="48">
        <f>$B$8-10</f>
        <v>2003</v>
      </c>
      <c r="C20" s="49">
        <v>2270</v>
      </c>
      <c r="D20" s="49">
        <v>1146</v>
      </c>
      <c r="E20" s="49">
        <v>1124</v>
      </c>
    </row>
    <row r="21" spans="1:5" ht="14.1" customHeight="1" x14ac:dyDescent="0.25">
      <c r="A21" s="37" t="s">
        <v>43</v>
      </c>
      <c r="B21" s="48">
        <f>$B$8-11</f>
        <v>2002</v>
      </c>
      <c r="C21" s="49">
        <v>2269</v>
      </c>
      <c r="D21" s="49">
        <v>1189</v>
      </c>
      <c r="E21" s="49">
        <v>1080</v>
      </c>
    </row>
    <row r="22" spans="1:5" ht="14.1" customHeight="1" x14ac:dyDescent="0.25">
      <c r="A22" s="37" t="s">
        <v>44</v>
      </c>
      <c r="B22" s="48">
        <f>$B$8-12</f>
        <v>2001</v>
      </c>
      <c r="C22" s="49">
        <v>2425</v>
      </c>
      <c r="D22" s="49">
        <v>1218</v>
      </c>
      <c r="E22" s="49">
        <v>1207</v>
      </c>
    </row>
    <row r="23" spans="1:5" ht="14.1" customHeight="1" x14ac:dyDescent="0.25">
      <c r="A23" s="37" t="s">
        <v>45</v>
      </c>
      <c r="B23" s="48">
        <f>$B$8-13</f>
        <v>2000</v>
      </c>
      <c r="C23" s="49">
        <v>2593</v>
      </c>
      <c r="D23" s="49">
        <v>1319</v>
      </c>
      <c r="E23" s="49">
        <v>1274</v>
      </c>
    </row>
    <row r="24" spans="1:5" ht="14.1" customHeight="1" x14ac:dyDescent="0.25">
      <c r="A24" s="37" t="s">
        <v>46</v>
      </c>
      <c r="B24" s="48">
        <f>$B$8-14</f>
        <v>1999</v>
      </c>
      <c r="C24" s="49">
        <v>2588</v>
      </c>
      <c r="D24" s="49">
        <v>1283</v>
      </c>
      <c r="E24" s="49">
        <v>1305</v>
      </c>
    </row>
    <row r="25" spans="1:5" ht="14.1" customHeight="1" x14ac:dyDescent="0.25">
      <c r="A25" s="44" t="s">
        <v>36</v>
      </c>
      <c r="B25" s="50"/>
      <c r="C25" s="49">
        <f>SUM(C20:C24)</f>
        <v>12145</v>
      </c>
      <c r="D25" s="49">
        <f>SUM(D20:D24)</f>
        <v>6155</v>
      </c>
      <c r="E25" s="49">
        <f>SUM(E20:E24)</f>
        <v>5990</v>
      </c>
    </row>
    <row r="26" spans="1:5" ht="14.1" customHeight="1" x14ac:dyDescent="0.25">
      <c r="A26" s="37" t="s">
        <v>47</v>
      </c>
      <c r="B26" s="48">
        <f>$B$8-15</f>
        <v>1998</v>
      </c>
      <c r="C26" s="49">
        <v>2597</v>
      </c>
      <c r="D26" s="49">
        <v>1310</v>
      </c>
      <c r="E26" s="49">
        <v>1287</v>
      </c>
    </row>
    <row r="27" spans="1:5" ht="14.1" customHeight="1" x14ac:dyDescent="0.25">
      <c r="A27" s="37" t="s">
        <v>48</v>
      </c>
      <c r="B27" s="48">
        <f>$B$8-16</f>
        <v>1997</v>
      </c>
      <c r="C27" s="49">
        <v>2633</v>
      </c>
      <c r="D27" s="49">
        <v>1409</v>
      </c>
      <c r="E27" s="49">
        <v>1224</v>
      </c>
    </row>
    <row r="28" spans="1:5" ht="14.1" customHeight="1" x14ac:dyDescent="0.25">
      <c r="A28" s="37" t="s">
        <v>49</v>
      </c>
      <c r="B28" s="48">
        <f>$B$8-17</f>
        <v>1996</v>
      </c>
      <c r="C28" s="49">
        <v>2498</v>
      </c>
      <c r="D28" s="49">
        <v>1327</v>
      </c>
      <c r="E28" s="49">
        <v>1171</v>
      </c>
    </row>
    <row r="29" spans="1:5" ht="14.1" customHeight="1" x14ac:dyDescent="0.25">
      <c r="A29" s="37" t="s">
        <v>50</v>
      </c>
      <c r="B29" s="48">
        <f>$B$8-18</f>
        <v>1995</v>
      </c>
      <c r="C29" s="49">
        <v>2422</v>
      </c>
      <c r="D29" s="49">
        <v>1255</v>
      </c>
      <c r="E29" s="49">
        <v>1167</v>
      </c>
    </row>
    <row r="30" spans="1:5" ht="14.1" customHeight="1" x14ac:dyDescent="0.25">
      <c r="A30" s="36" t="s">
        <v>51</v>
      </c>
      <c r="B30" s="48">
        <f>$B$8-19</f>
        <v>1994</v>
      </c>
      <c r="C30" s="49">
        <v>2363</v>
      </c>
      <c r="D30" s="49">
        <v>1236</v>
      </c>
      <c r="E30" s="49">
        <v>1127</v>
      </c>
    </row>
    <row r="31" spans="1:5" ht="14.1" customHeight="1" x14ac:dyDescent="0.25">
      <c r="A31" s="44" t="s">
        <v>36</v>
      </c>
      <c r="B31" s="50"/>
      <c r="C31" s="49">
        <f>SUM(C26:C30)</f>
        <v>12513</v>
      </c>
      <c r="D31" s="49">
        <f>SUM(D26:D30)</f>
        <v>6537</v>
      </c>
      <c r="E31" s="49">
        <f>SUM(E26:E30)</f>
        <v>5976</v>
      </c>
    </row>
    <row r="32" spans="1:5" ht="14.1" customHeight="1" x14ac:dyDescent="0.25">
      <c r="A32" s="37" t="s">
        <v>52</v>
      </c>
      <c r="B32" s="48">
        <f>$B$8-20</f>
        <v>1993</v>
      </c>
      <c r="C32" s="49">
        <v>2306</v>
      </c>
      <c r="D32" s="49">
        <v>1203</v>
      </c>
      <c r="E32" s="49">
        <v>1103</v>
      </c>
    </row>
    <row r="33" spans="1:5" ht="14.1" customHeight="1" x14ac:dyDescent="0.25">
      <c r="A33" s="37" t="s">
        <v>53</v>
      </c>
      <c r="B33" s="48">
        <f>$B$8-21</f>
        <v>1992</v>
      </c>
      <c r="C33" s="49">
        <v>2005</v>
      </c>
      <c r="D33" s="49">
        <v>1076</v>
      </c>
      <c r="E33" s="49">
        <v>929</v>
      </c>
    </row>
    <row r="34" spans="1:5" ht="14.1" customHeight="1" x14ac:dyDescent="0.25">
      <c r="A34" s="37" t="s">
        <v>54</v>
      </c>
      <c r="B34" s="48">
        <f>$B$8-22</f>
        <v>1991</v>
      </c>
      <c r="C34" s="49">
        <v>2027</v>
      </c>
      <c r="D34" s="49">
        <v>1070</v>
      </c>
      <c r="E34" s="49">
        <v>957</v>
      </c>
    </row>
    <row r="35" spans="1:5" ht="14.1" customHeight="1" x14ac:dyDescent="0.25">
      <c r="A35" s="37" t="s">
        <v>55</v>
      </c>
      <c r="B35" s="48">
        <f>$B$8-23</f>
        <v>1990</v>
      </c>
      <c r="C35" s="49">
        <v>1987</v>
      </c>
      <c r="D35" s="49">
        <v>1052</v>
      </c>
      <c r="E35" s="49">
        <v>935</v>
      </c>
    </row>
    <row r="36" spans="1:5" ht="14.1" customHeight="1" x14ac:dyDescent="0.25">
      <c r="A36" s="37" t="s">
        <v>56</v>
      </c>
      <c r="B36" s="48">
        <f>$B$8-24</f>
        <v>1989</v>
      </c>
      <c r="C36" s="49">
        <v>1997</v>
      </c>
      <c r="D36" s="49">
        <v>1029</v>
      </c>
      <c r="E36" s="49">
        <v>968</v>
      </c>
    </row>
    <row r="37" spans="1:5" ht="14.1" customHeight="1" x14ac:dyDescent="0.25">
      <c r="A37" s="44" t="s">
        <v>36</v>
      </c>
      <c r="B37" s="50"/>
      <c r="C37" s="49">
        <f>SUM(C32:C36)</f>
        <v>10322</v>
      </c>
      <c r="D37" s="49">
        <f>SUM(D32:D36)</f>
        <v>5430</v>
      </c>
      <c r="E37" s="49">
        <f>SUM(E32:E36)</f>
        <v>4892</v>
      </c>
    </row>
    <row r="38" spans="1:5" ht="14.1" customHeight="1" x14ac:dyDescent="0.25">
      <c r="A38" s="37" t="s">
        <v>57</v>
      </c>
      <c r="B38" s="48">
        <f>$B$8-25</f>
        <v>1988</v>
      </c>
      <c r="C38" s="49">
        <v>2044</v>
      </c>
      <c r="D38" s="49">
        <v>1082</v>
      </c>
      <c r="E38" s="49">
        <v>962</v>
      </c>
    </row>
    <row r="39" spans="1:5" ht="14.1" customHeight="1" x14ac:dyDescent="0.25">
      <c r="A39" s="37" t="s">
        <v>58</v>
      </c>
      <c r="B39" s="48">
        <f>$B$8-26</f>
        <v>1987</v>
      </c>
      <c r="C39" s="49">
        <v>2017</v>
      </c>
      <c r="D39" s="49">
        <v>1002</v>
      </c>
      <c r="E39" s="49">
        <v>1015</v>
      </c>
    </row>
    <row r="40" spans="1:5" ht="14.1" customHeight="1" x14ac:dyDescent="0.25">
      <c r="A40" s="37" t="s">
        <v>59</v>
      </c>
      <c r="B40" s="48">
        <f>$B$8-27</f>
        <v>1986</v>
      </c>
      <c r="C40" s="49">
        <v>1999</v>
      </c>
      <c r="D40" s="49">
        <v>1014</v>
      </c>
      <c r="E40" s="49">
        <v>985</v>
      </c>
    </row>
    <row r="41" spans="1:5" ht="14.1" customHeight="1" x14ac:dyDescent="0.2">
      <c r="A41" s="37" t="s">
        <v>60</v>
      </c>
      <c r="B41" s="48">
        <f>$B$8-28</f>
        <v>1985</v>
      </c>
      <c r="C41" s="49">
        <v>2002</v>
      </c>
      <c r="D41" s="49">
        <v>944</v>
      </c>
      <c r="E41" s="49">
        <v>1058</v>
      </c>
    </row>
    <row r="42" spans="1:5" ht="14.1" customHeight="1" x14ac:dyDescent="0.2">
      <c r="A42" s="37" t="s">
        <v>61</v>
      </c>
      <c r="B42" s="48">
        <f>$B$8-29</f>
        <v>1984</v>
      </c>
      <c r="C42" s="49">
        <v>2092</v>
      </c>
      <c r="D42" s="49">
        <v>969</v>
      </c>
      <c r="E42" s="49">
        <v>1123</v>
      </c>
    </row>
    <row r="43" spans="1:5" ht="14.1" customHeight="1" x14ac:dyDescent="0.2">
      <c r="A43" s="44" t="s">
        <v>36</v>
      </c>
      <c r="B43" s="50"/>
      <c r="C43" s="49">
        <f>SUM(C38:C42)</f>
        <v>10154</v>
      </c>
      <c r="D43" s="49">
        <f>SUM(D38:D42)</f>
        <v>5011</v>
      </c>
      <c r="E43" s="49">
        <f>SUM(E38:E42)</f>
        <v>5143</v>
      </c>
    </row>
    <row r="44" spans="1:5" ht="14.1" customHeight="1" x14ac:dyDescent="0.2">
      <c r="A44" s="37" t="s">
        <v>62</v>
      </c>
      <c r="B44" s="48">
        <f>$B$8-30</f>
        <v>1983</v>
      </c>
      <c r="C44" s="49">
        <v>2200</v>
      </c>
      <c r="D44" s="49">
        <v>1043</v>
      </c>
      <c r="E44" s="49">
        <v>1157</v>
      </c>
    </row>
    <row r="45" spans="1:5" ht="14.1" customHeight="1" x14ac:dyDescent="0.2">
      <c r="A45" s="37" t="s">
        <v>63</v>
      </c>
      <c r="B45" s="48">
        <f>$B$8-31</f>
        <v>1982</v>
      </c>
      <c r="C45" s="49">
        <v>2476</v>
      </c>
      <c r="D45" s="49">
        <v>1139</v>
      </c>
      <c r="E45" s="49">
        <v>1337</v>
      </c>
    </row>
    <row r="46" spans="1:5" ht="14.1" customHeight="1" x14ac:dyDescent="0.2">
      <c r="A46" s="37" t="s">
        <v>64</v>
      </c>
      <c r="B46" s="48">
        <f>$B$8-32</f>
        <v>1981</v>
      </c>
      <c r="C46" s="49">
        <v>2524</v>
      </c>
      <c r="D46" s="49">
        <v>1208</v>
      </c>
      <c r="E46" s="49">
        <v>1316</v>
      </c>
    </row>
    <row r="47" spans="1:5" ht="14.1" customHeight="1" x14ac:dyDescent="0.2">
      <c r="A47" s="37" t="s">
        <v>65</v>
      </c>
      <c r="B47" s="48">
        <f>$B$8-33</f>
        <v>1980</v>
      </c>
      <c r="C47" s="49">
        <v>2708</v>
      </c>
      <c r="D47" s="49">
        <v>1270</v>
      </c>
      <c r="E47" s="49">
        <v>1438</v>
      </c>
    </row>
    <row r="48" spans="1:5" ht="14.1" customHeight="1" x14ac:dyDescent="0.2">
      <c r="A48" s="37" t="s">
        <v>66</v>
      </c>
      <c r="B48" s="48">
        <f>$B$8-34</f>
        <v>1979</v>
      </c>
      <c r="C48" s="49">
        <v>2612</v>
      </c>
      <c r="D48" s="49">
        <v>1247</v>
      </c>
      <c r="E48" s="49">
        <v>1365</v>
      </c>
    </row>
    <row r="49" spans="1:5" ht="14.1" customHeight="1" x14ac:dyDescent="0.2">
      <c r="A49" s="44" t="s">
        <v>36</v>
      </c>
      <c r="B49" s="50"/>
      <c r="C49" s="49">
        <f>SUM(C44:C48)</f>
        <v>12520</v>
      </c>
      <c r="D49" s="49">
        <f>SUM(D44:D48)</f>
        <v>5907</v>
      </c>
      <c r="E49" s="49">
        <f>SUM(E44:E48)</f>
        <v>6613</v>
      </c>
    </row>
    <row r="50" spans="1:5" ht="14.1" customHeight="1" x14ac:dyDescent="0.2">
      <c r="A50" s="37" t="s">
        <v>67</v>
      </c>
      <c r="B50" s="48">
        <f>$B$8-35</f>
        <v>1978</v>
      </c>
      <c r="C50" s="49">
        <v>2720</v>
      </c>
      <c r="D50" s="49">
        <v>1308</v>
      </c>
      <c r="E50" s="49">
        <v>1412</v>
      </c>
    </row>
    <row r="51" spans="1:5" ht="14.1" customHeight="1" x14ac:dyDescent="0.2">
      <c r="A51" s="37" t="s">
        <v>68</v>
      </c>
      <c r="B51" s="48">
        <f>$B$8-36</f>
        <v>1977</v>
      </c>
      <c r="C51" s="49">
        <v>2635</v>
      </c>
      <c r="D51" s="49">
        <v>1282</v>
      </c>
      <c r="E51" s="49">
        <v>1353</v>
      </c>
    </row>
    <row r="52" spans="1:5" ht="14.1" customHeight="1" x14ac:dyDescent="0.2">
      <c r="A52" s="37" t="s">
        <v>69</v>
      </c>
      <c r="B52" s="48">
        <f>$B$8-37</f>
        <v>1976</v>
      </c>
      <c r="C52" s="49">
        <v>2650</v>
      </c>
      <c r="D52" s="49">
        <v>1230</v>
      </c>
      <c r="E52" s="49">
        <v>1420</v>
      </c>
    </row>
    <row r="53" spans="1:5" ht="14.1" customHeight="1" x14ac:dyDescent="0.2">
      <c r="A53" s="37" t="s">
        <v>70</v>
      </c>
      <c r="B53" s="48">
        <f>$B$8-38</f>
        <v>1975</v>
      </c>
      <c r="C53" s="49">
        <v>2686</v>
      </c>
      <c r="D53" s="49">
        <v>1329</v>
      </c>
      <c r="E53" s="49">
        <v>1357</v>
      </c>
    </row>
    <row r="54" spans="1:5" ht="14.1" customHeight="1" x14ac:dyDescent="0.2">
      <c r="A54" s="36" t="s">
        <v>71</v>
      </c>
      <c r="B54" s="48">
        <f>$B$8-39</f>
        <v>1974</v>
      </c>
      <c r="C54" s="49">
        <v>2657</v>
      </c>
      <c r="D54" s="49">
        <v>1308</v>
      </c>
      <c r="E54" s="49">
        <v>1349</v>
      </c>
    </row>
    <row r="55" spans="1:5" ht="14.1" customHeight="1" x14ac:dyDescent="0.2">
      <c r="A55" s="43" t="s">
        <v>36</v>
      </c>
      <c r="B55" s="50"/>
      <c r="C55" s="49">
        <f>SUM(C50:C54)</f>
        <v>13348</v>
      </c>
      <c r="D55" s="49">
        <f>SUM(D50:D54)</f>
        <v>6457</v>
      </c>
      <c r="E55" s="49">
        <f>SUM(E50:E54)</f>
        <v>6891</v>
      </c>
    </row>
    <row r="56" spans="1:5" ht="14.1" customHeight="1" x14ac:dyDescent="0.2">
      <c r="A56" s="36" t="s">
        <v>72</v>
      </c>
      <c r="B56" s="48">
        <f>$B$8-40</f>
        <v>1973</v>
      </c>
      <c r="C56" s="49">
        <v>2791</v>
      </c>
      <c r="D56" s="49">
        <v>1352</v>
      </c>
      <c r="E56" s="49">
        <v>1439</v>
      </c>
    </row>
    <row r="57" spans="1:5" ht="14.1" customHeight="1" x14ac:dyDescent="0.2">
      <c r="A57" s="36" t="s">
        <v>73</v>
      </c>
      <c r="B57" s="48">
        <f>$B$8-41</f>
        <v>1972</v>
      </c>
      <c r="C57" s="49">
        <v>3026</v>
      </c>
      <c r="D57" s="49">
        <v>1466</v>
      </c>
      <c r="E57" s="49">
        <v>1560</v>
      </c>
    </row>
    <row r="58" spans="1:5" ht="14.1" customHeight="1" x14ac:dyDescent="0.2">
      <c r="A58" s="36" t="s">
        <v>74</v>
      </c>
      <c r="B58" s="48">
        <f>$B$8-42</f>
        <v>1971</v>
      </c>
      <c r="C58" s="49">
        <v>3492</v>
      </c>
      <c r="D58" s="49">
        <v>1716</v>
      </c>
      <c r="E58" s="49">
        <v>1776</v>
      </c>
    </row>
    <row r="59" spans="1:5" ht="14.1" customHeight="1" x14ac:dyDescent="0.2">
      <c r="A59" s="36" t="s">
        <v>75</v>
      </c>
      <c r="B59" s="48">
        <f>$B$8-43</f>
        <v>1970</v>
      </c>
      <c r="C59" s="49">
        <v>3653</v>
      </c>
      <c r="D59" s="49">
        <v>1745</v>
      </c>
      <c r="E59" s="49">
        <v>1908</v>
      </c>
    </row>
    <row r="60" spans="1:5" ht="14.1" customHeight="1" x14ac:dyDescent="0.2">
      <c r="A60" s="36" t="s">
        <v>76</v>
      </c>
      <c r="B60" s="48">
        <f>$B$8-44</f>
        <v>1969</v>
      </c>
      <c r="C60" s="49">
        <v>4022</v>
      </c>
      <c r="D60" s="49">
        <v>1978</v>
      </c>
      <c r="E60" s="49">
        <v>2044</v>
      </c>
    </row>
    <row r="61" spans="1:5" ht="14.1" customHeight="1" x14ac:dyDescent="0.2">
      <c r="A61" s="44" t="s">
        <v>36</v>
      </c>
      <c r="B61" s="50"/>
      <c r="C61" s="49">
        <f>SUM(C56:C60)</f>
        <v>16984</v>
      </c>
      <c r="D61" s="49">
        <f>SUM(D56:D60)</f>
        <v>8257</v>
      </c>
      <c r="E61" s="49">
        <f>SUM(E56:E60)</f>
        <v>8727</v>
      </c>
    </row>
    <row r="62" spans="1:5" ht="14.1" customHeight="1" x14ac:dyDescent="0.2">
      <c r="A62" s="37" t="s">
        <v>77</v>
      </c>
      <c r="B62" s="48">
        <f>$B$8-45</f>
        <v>1968</v>
      </c>
      <c r="C62" s="49">
        <v>4459</v>
      </c>
      <c r="D62" s="49">
        <v>2184</v>
      </c>
      <c r="E62" s="49">
        <v>2275</v>
      </c>
    </row>
    <row r="63" spans="1:5" ht="14.1" customHeight="1" x14ac:dyDescent="0.2">
      <c r="A63" s="37" t="s">
        <v>78</v>
      </c>
      <c r="B63" s="48">
        <f>$B$8-46</f>
        <v>1967</v>
      </c>
      <c r="C63" s="49">
        <v>4620</v>
      </c>
      <c r="D63" s="49">
        <v>2321</v>
      </c>
      <c r="E63" s="49">
        <v>2299</v>
      </c>
    </row>
    <row r="64" spans="1:5" ht="14.1" customHeight="1" x14ac:dyDescent="0.2">
      <c r="A64" s="37" t="s">
        <v>79</v>
      </c>
      <c r="B64" s="48">
        <f>$B$8-47</f>
        <v>1966</v>
      </c>
      <c r="C64" s="49">
        <v>4616</v>
      </c>
      <c r="D64" s="49">
        <v>2243</v>
      </c>
      <c r="E64" s="49">
        <v>2373</v>
      </c>
    </row>
    <row r="65" spans="1:5" ht="14.1" customHeight="1" x14ac:dyDescent="0.2">
      <c r="A65" s="37" t="s">
        <v>80</v>
      </c>
      <c r="B65" s="48">
        <f>$B$8-48</f>
        <v>1965</v>
      </c>
      <c r="C65" s="49">
        <v>4406</v>
      </c>
      <c r="D65" s="49">
        <v>2192</v>
      </c>
      <c r="E65" s="49">
        <v>2214</v>
      </c>
    </row>
    <row r="66" spans="1:5" ht="14.1" customHeight="1" x14ac:dyDescent="0.2">
      <c r="A66" s="37" t="s">
        <v>81</v>
      </c>
      <c r="B66" s="48">
        <f>$B$8-49</f>
        <v>1964</v>
      </c>
      <c r="C66" s="49">
        <v>4625</v>
      </c>
      <c r="D66" s="49">
        <v>2332</v>
      </c>
      <c r="E66" s="49">
        <v>2293</v>
      </c>
    </row>
    <row r="67" spans="1:5" ht="14.1" customHeight="1" x14ac:dyDescent="0.2">
      <c r="A67" s="44" t="s">
        <v>36</v>
      </c>
      <c r="B67" s="50"/>
      <c r="C67" s="49">
        <f>SUM(C62:C66)</f>
        <v>22726</v>
      </c>
      <c r="D67" s="49">
        <f>SUM(D62:D66)</f>
        <v>11272</v>
      </c>
      <c r="E67" s="49">
        <f>SUM(E62:E66)</f>
        <v>11454</v>
      </c>
    </row>
    <row r="68" spans="1:5" ht="14.1" customHeight="1" x14ac:dyDescent="0.2">
      <c r="A68" s="37" t="s">
        <v>82</v>
      </c>
      <c r="B68" s="48">
        <f>$B$8-50</f>
        <v>1963</v>
      </c>
      <c r="C68" s="49">
        <v>4453</v>
      </c>
      <c r="D68" s="49">
        <v>2219</v>
      </c>
      <c r="E68" s="49">
        <v>2234</v>
      </c>
    </row>
    <row r="69" spans="1:5" ht="14.1" customHeight="1" x14ac:dyDescent="0.2">
      <c r="A69" s="37" t="s">
        <v>83</v>
      </c>
      <c r="B69" s="48">
        <f>$B$8-51</f>
        <v>1962</v>
      </c>
      <c r="C69" s="49">
        <v>4128</v>
      </c>
      <c r="D69" s="49">
        <v>2044</v>
      </c>
      <c r="E69" s="49">
        <v>2084</v>
      </c>
    </row>
    <row r="70" spans="1:5" ht="14.1" customHeight="1" x14ac:dyDescent="0.2">
      <c r="A70" s="37" t="s">
        <v>84</v>
      </c>
      <c r="B70" s="48">
        <f>$B$8-52</f>
        <v>1961</v>
      </c>
      <c r="C70" s="49">
        <v>3971</v>
      </c>
      <c r="D70" s="49">
        <v>1972</v>
      </c>
      <c r="E70" s="49">
        <v>1999</v>
      </c>
    </row>
    <row r="71" spans="1:5" ht="14.1" customHeight="1" x14ac:dyDescent="0.2">
      <c r="A71" s="37" t="s">
        <v>85</v>
      </c>
      <c r="B71" s="48">
        <f>$B$8-53</f>
        <v>1960</v>
      </c>
      <c r="C71" s="49">
        <v>3764</v>
      </c>
      <c r="D71" s="49">
        <v>1943</v>
      </c>
      <c r="E71" s="49">
        <v>1821</v>
      </c>
    </row>
    <row r="72" spans="1:5" ht="14.1" customHeight="1" x14ac:dyDescent="0.2">
      <c r="A72" s="37" t="s">
        <v>86</v>
      </c>
      <c r="B72" s="48">
        <f>$B$8-54</f>
        <v>1959</v>
      </c>
      <c r="C72" s="49">
        <v>3568</v>
      </c>
      <c r="D72" s="49">
        <v>1754</v>
      </c>
      <c r="E72" s="49">
        <v>1814</v>
      </c>
    </row>
    <row r="73" spans="1:5" ht="14.1" customHeight="1" x14ac:dyDescent="0.2">
      <c r="A73" s="44" t="s">
        <v>36</v>
      </c>
      <c r="B73" s="50"/>
      <c r="C73" s="49">
        <f>SUM(C68:C72)</f>
        <v>19884</v>
      </c>
      <c r="D73" s="49">
        <f>SUM(D68:D72)</f>
        <v>9932</v>
      </c>
      <c r="E73" s="49">
        <f>SUM(E68:E72)</f>
        <v>9952</v>
      </c>
    </row>
    <row r="74" spans="1:5" ht="14.1" customHeight="1" x14ac:dyDescent="0.2">
      <c r="A74" s="37" t="s">
        <v>87</v>
      </c>
      <c r="B74" s="48">
        <f>$B$8-55</f>
        <v>1958</v>
      </c>
      <c r="C74" s="49">
        <v>3396</v>
      </c>
      <c r="D74" s="49">
        <v>1682</v>
      </c>
      <c r="E74" s="49">
        <v>1714</v>
      </c>
    </row>
    <row r="75" spans="1:5" ht="14.1" customHeight="1" x14ac:dyDescent="0.2">
      <c r="A75" s="37" t="s">
        <v>88</v>
      </c>
      <c r="B75" s="48">
        <f>$B$8-56</f>
        <v>1957</v>
      </c>
      <c r="C75" s="49">
        <v>3336</v>
      </c>
      <c r="D75" s="49">
        <v>1643</v>
      </c>
      <c r="E75" s="49">
        <v>1693</v>
      </c>
    </row>
    <row r="76" spans="1:5" ht="13.15" customHeight="1" x14ac:dyDescent="0.2">
      <c r="A76" s="37" t="s">
        <v>89</v>
      </c>
      <c r="B76" s="48">
        <f>$B$8-57</f>
        <v>1956</v>
      </c>
      <c r="C76" s="49">
        <v>3075</v>
      </c>
      <c r="D76" s="49">
        <v>1508</v>
      </c>
      <c r="E76" s="49">
        <v>1567</v>
      </c>
    </row>
    <row r="77" spans="1:5" ht="14.1" customHeight="1" x14ac:dyDescent="0.2">
      <c r="A77" s="36" t="s">
        <v>90</v>
      </c>
      <c r="B77" s="48">
        <f>$B$8-58</f>
        <v>1955</v>
      </c>
      <c r="C77" s="49">
        <v>3057</v>
      </c>
      <c r="D77" s="49">
        <v>1490</v>
      </c>
      <c r="E77" s="49">
        <v>1567</v>
      </c>
    </row>
    <row r="78" spans="1:5" x14ac:dyDescent="0.2">
      <c r="A78" s="37" t="s">
        <v>91</v>
      </c>
      <c r="B78" s="48">
        <f>$B$8-59</f>
        <v>1954</v>
      </c>
      <c r="C78" s="49">
        <v>2984</v>
      </c>
      <c r="D78" s="49">
        <v>1441</v>
      </c>
      <c r="E78" s="49">
        <v>1543</v>
      </c>
    </row>
    <row r="79" spans="1:5" x14ac:dyDescent="0.2">
      <c r="A79" s="44" t="s">
        <v>36</v>
      </c>
      <c r="B79" s="50"/>
      <c r="C79" s="49">
        <f>SUM(C74:C78)</f>
        <v>15848</v>
      </c>
      <c r="D79" s="49">
        <f>SUM(D74:D78)</f>
        <v>7764</v>
      </c>
      <c r="E79" s="49">
        <f>SUM(E74:E78)</f>
        <v>8084</v>
      </c>
    </row>
    <row r="80" spans="1:5" x14ac:dyDescent="0.2">
      <c r="A80" s="37" t="s">
        <v>92</v>
      </c>
      <c r="B80" s="48">
        <f>$B$8-60</f>
        <v>1953</v>
      </c>
      <c r="C80" s="49">
        <v>2934</v>
      </c>
      <c r="D80" s="49">
        <v>1458</v>
      </c>
      <c r="E80" s="49">
        <v>1476</v>
      </c>
    </row>
    <row r="81" spans="1:5" x14ac:dyDescent="0.2">
      <c r="A81" s="37" t="s">
        <v>93</v>
      </c>
      <c r="B81" s="48">
        <f>$B$8-61</f>
        <v>1952</v>
      </c>
      <c r="C81" s="49">
        <v>2884</v>
      </c>
      <c r="D81" s="49">
        <v>1395</v>
      </c>
      <c r="E81" s="49">
        <v>1489</v>
      </c>
    </row>
    <row r="82" spans="1:5" x14ac:dyDescent="0.2">
      <c r="A82" s="37" t="s">
        <v>94</v>
      </c>
      <c r="B82" s="48">
        <f>$B$8-62</f>
        <v>1951</v>
      </c>
      <c r="C82" s="49">
        <v>2807</v>
      </c>
      <c r="D82" s="49">
        <v>1398</v>
      </c>
      <c r="E82" s="49">
        <v>1409</v>
      </c>
    </row>
    <row r="83" spans="1:5" x14ac:dyDescent="0.2">
      <c r="A83" s="37" t="s">
        <v>95</v>
      </c>
      <c r="B83" s="48">
        <f>$B$8-63</f>
        <v>1950</v>
      </c>
      <c r="C83" s="49">
        <v>2882</v>
      </c>
      <c r="D83" s="49">
        <v>1392</v>
      </c>
      <c r="E83" s="49">
        <v>1490</v>
      </c>
    </row>
    <row r="84" spans="1:5" x14ac:dyDescent="0.2">
      <c r="A84" s="37" t="s">
        <v>96</v>
      </c>
      <c r="B84" s="48">
        <f>$B$8-64</f>
        <v>1949</v>
      </c>
      <c r="C84" s="49">
        <v>2803</v>
      </c>
      <c r="D84" s="49">
        <v>1368</v>
      </c>
      <c r="E84" s="49">
        <v>1435</v>
      </c>
    </row>
    <row r="85" spans="1:5" x14ac:dyDescent="0.2">
      <c r="A85" s="44" t="s">
        <v>36</v>
      </c>
      <c r="B85" s="50"/>
      <c r="C85" s="49">
        <f>SUM(C80:C84)</f>
        <v>14310</v>
      </c>
      <c r="D85" s="49">
        <f>SUM(D80:D84)</f>
        <v>7011</v>
      </c>
      <c r="E85" s="49">
        <f>SUM(E80:E84)</f>
        <v>7299</v>
      </c>
    </row>
    <row r="86" spans="1:5" x14ac:dyDescent="0.2">
      <c r="A86" s="37" t="s">
        <v>97</v>
      </c>
      <c r="B86" s="48">
        <f>$B$8-65</f>
        <v>1948</v>
      </c>
      <c r="C86" s="49">
        <v>2890</v>
      </c>
      <c r="D86" s="49">
        <v>1422</v>
      </c>
      <c r="E86" s="49">
        <v>1468</v>
      </c>
    </row>
    <row r="87" spans="1:5" x14ac:dyDescent="0.2">
      <c r="A87" s="37" t="s">
        <v>98</v>
      </c>
      <c r="B87" s="48">
        <f>$B$8-66</f>
        <v>1947</v>
      </c>
      <c r="C87" s="49">
        <v>2611</v>
      </c>
      <c r="D87" s="49">
        <v>1274</v>
      </c>
      <c r="E87" s="49">
        <v>1337</v>
      </c>
    </row>
    <row r="88" spans="1:5" x14ac:dyDescent="0.2">
      <c r="A88" s="37" t="s">
        <v>99</v>
      </c>
      <c r="B88" s="48">
        <f>$B$8-67</f>
        <v>1946</v>
      </c>
      <c r="C88" s="49">
        <v>2434</v>
      </c>
      <c r="D88" s="49">
        <v>1168</v>
      </c>
      <c r="E88" s="49">
        <v>1266</v>
      </c>
    </row>
    <row r="89" spans="1:5" x14ac:dyDescent="0.2">
      <c r="A89" s="37" t="s">
        <v>100</v>
      </c>
      <c r="B89" s="48">
        <f>$B$8-68</f>
        <v>1945</v>
      </c>
      <c r="C89" s="49">
        <v>2004</v>
      </c>
      <c r="D89" s="49">
        <v>934</v>
      </c>
      <c r="E89" s="49">
        <v>1070</v>
      </c>
    </row>
    <row r="90" spans="1:5" x14ac:dyDescent="0.2">
      <c r="A90" s="37" t="s">
        <v>101</v>
      </c>
      <c r="B90" s="48">
        <f>$B$8-69</f>
        <v>1944</v>
      </c>
      <c r="C90" s="49">
        <v>2808</v>
      </c>
      <c r="D90" s="49">
        <v>1344</v>
      </c>
      <c r="E90" s="49">
        <v>1464</v>
      </c>
    </row>
    <row r="91" spans="1:5" x14ac:dyDescent="0.2">
      <c r="A91" s="44" t="s">
        <v>36</v>
      </c>
      <c r="B91" s="50"/>
      <c r="C91" s="49">
        <f>SUM(C86:C90)</f>
        <v>12747</v>
      </c>
      <c r="D91" s="49">
        <f>SUM(D86:D90)</f>
        <v>6142</v>
      </c>
      <c r="E91" s="49">
        <f>SUM(E86:E90)</f>
        <v>6605</v>
      </c>
    </row>
    <row r="92" spans="1:5" x14ac:dyDescent="0.2">
      <c r="A92" s="37" t="s">
        <v>102</v>
      </c>
      <c r="B92" s="48">
        <f>$B$8-70</f>
        <v>1943</v>
      </c>
      <c r="C92" s="49">
        <v>2945</v>
      </c>
      <c r="D92" s="49">
        <v>1403</v>
      </c>
      <c r="E92" s="49">
        <v>1542</v>
      </c>
    </row>
    <row r="93" spans="1:5" x14ac:dyDescent="0.2">
      <c r="A93" s="37" t="s">
        <v>103</v>
      </c>
      <c r="B93" s="48">
        <f>$B$8-71</f>
        <v>1942</v>
      </c>
      <c r="C93" s="49">
        <v>2724</v>
      </c>
      <c r="D93" s="49">
        <v>1329</v>
      </c>
      <c r="E93" s="49">
        <v>1395</v>
      </c>
    </row>
    <row r="94" spans="1:5" x14ac:dyDescent="0.2">
      <c r="A94" s="37" t="s">
        <v>104</v>
      </c>
      <c r="B94" s="48">
        <f>$B$8-72</f>
        <v>1941</v>
      </c>
      <c r="C94" s="49">
        <v>3196</v>
      </c>
      <c r="D94" s="49">
        <v>1569</v>
      </c>
      <c r="E94" s="49">
        <v>1627</v>
      </c>
    </row>
    <row r="95" spans="1:5" x14ac:dyDescent="0.2">
      <c r="A95" s="37" t="s">
        <v>105</v>
      </c>
      <c r="B95" s="48">
        <f>$B$8-73</f>
        <v>1940</v>
      </c>
      <c r="C95" s="49">
        <v>3243</v>
      </c>
      <c r="D95" s="49">
        <v>1523</v>
      </c>
      <c r="E95" s="49">
        <v>1720</v>
      </c>
    </row>
    <row r="96" spans="1:5" x14ac:dyDescent="0.2">
      <c r="A96" s="37" t="s">
        <v>106</v>
      </c>
      <c r="B96" s="48">
        <f>$B$8-74</f>
        <v>1939</v>
      </c>
      <c r="C96" s="49">
        <v>3085</v>
      </c>
      <c r="D96" s="49">
        <v>1464</v>
      </c>
      <c r="E96" s="49">
        <v>1621</v>
      </c>
    </row>
    <row r="97" spans="1:5" x14ac:dyDescent="0.2">
      <c r="A97" s="44" t="s">
        <v>36</v>
      </c>
      <c r="B97" s="50"/>
      <c r="C97" s="49">
        <f>SUM(C92:C96)</f>
        <v>15193</v>
      </c>
      <c r="D97" s="49">
        <f>SUM(D92:D96)</f>
        <v>7288</v>
      </c>
      <c r="E97" s="49">
        <f>SUM(E92:E96)</f>
        <v>7905</v>
      </c>
    </row>
    <row r="98" spans="1:5" x14ac:dyDescent="0.2">
      <c r="A98" s="37" t="s">
        <v>107</v>
      </c>
      <c r="B98" s="48">
        <f>$B$8-75</f>
        <v>1938</v>
      </c>
      <c r="C98" s="49">
        <v>2805</v>
      </c>
      <c r="D98" s="49">
        <v>1335</v>
      </c>
      <c r="E98" s="49">
        <v>1470</v>
      </c>
    </row>
    <row r="99" spans="1:5" x14ac:dyDescent="0.2">
      <c r="A99" s="37" t="s">
        <v>108</v>
      </c>
      <c r="B99" s="48">
        <f>$B$8-76</f>
        <v>1937</v>
      </c>
      <c r="C99" s="49">
        <v>2635</v>
      </c>
      <c r="D99" s="49">
        <v>1229</v>
      </c>
      <c r="E99" s="49">
        <v>1406</v>
      </c>
    </row>
    <row r="100" spans="1:5" x14ac:dyDescent="0.2">
      <c r="A100" s="37" t="s">
        <v>109</v>
      </c>
      <c r="B100" s="48">
        <f>$B$8-77</f>
        <v>1936</v>
      </c>
      <c r="C100" s="49">
        <v>2465</v>
      </c>
      <c r="D100" s="49">
        <v>1157</v>
      </c>
      <c r="E100" s="49">
        <v>1308</v>
      </c>
    </row>
    <row r="101" spans="1:5" x14ac:dyDescent="0.2">
      <c r="A101" s="37" t="s">
        <v>110</v>
      </c>
      <c r="B101" s="48">
        <f>$B$8-78</f>
        <v>1935</v>
      </c>
      <c r="C101" s="49">
        <v>2320</v>
      </c>
      <c r="D101" s="49">
        <v>1066</v>
      </c>
      <c r="E101" s="49">
        <v>1254</v>
      </c>
    </row>
    <row r="102" spans="1:5" x14ac:dyDescent="0.2">
      <c r="A102" s="38" t="s">
        <v>111</v>
      </c>
      <c r="B102" s="48">
        <f>$B$8-79</f>
        <v>1934</v>
      </c>
      <c r="C102" s="49">
        <v>1996</v>
      </c>
      <c r="D102" s="49">
        <v>851</v>
      </c>
      <c r="E102" s="49">
        <v>1145</v>
      </c>
    </row>
    <row r="103" spans="1:5" x14ac:dyDescent="0.2">
      <c r="A103" s="45" t="s">
        <v>36</v>
      </c>
      <c r="B103" s="51"/>
      <c r="C103" s="49">
        <f>SUM(C98:C102)</f>
        <v>12221</v>
      </c>
      <c r="D103" s="49">
        <f>SUM(D98:D102)</f>
        <v>5638</v>
      </c>
      <c r="E103" s="49">
        <f>SUM(E98:E102)</f>
        <v>6583</v>
      </c>
    </row>
    <row r="104" spans="1:5" x14ac:dyDescent="0.2">
      <c r="A104" s="38" t="s">
        <v>112</v>
      </c>
      <c r="B104" s="48">
        <f>$B$8-80</f>
        <v>1933</v>
      </c>
      <c r="C104" s="49">
        <v>1405</v>
      </c>
      <c r="D104" s="49">
        <v>623</v>
      </c>
      <c r="E104" s="49">
        <v>782</v>
      </c>
    </row>
    <row r="105" spans="1:5" x14ac:dyDescent="0.2">
      <c r="A105" s="38" t="s">
        <v>123</v>
      </c>
      <c r="B105" s="48">
        <f>$B$8-81</f>
        <v>1932</v>
      </c>
      <c r="C105" s="49">
        <v>1295</v>
      </c>
      <c r="D105" s="49">
        <v>513</v>
      </c>
      <c r="E105" s="49">
        <v>782</v>
      </c>
    </row>
    <row r="106" spans="1:5" s="24" customFormat="1" x14ac:dyDescent="0.2">
      <c r="A106" s="38" t="s">
        <v>121</v>
      </c>
      <c r="B106" s="48">
        <f>$B$8-82</f>
        <v>1931</v>
      </c>
      <c r="C106" s="49">
        <v>1275</v>
      </c>
      <c r="D106" s="49">
        <v>504</v>
      </c>
      <c r="E106" s="49">
        <v>771</v>
      </c>
    </row>
    <row r="107" spans="1:5" x14ac:dyDescent="0.2">
      <c r="A107" s="38" t="s">
        <v>124</v>
      </c>
      <c r="B107" s="48">
        <f>$B$8-83</f>
        <v>1930</v>
      </c>
      <c r="C107" s="49">
        <v>1244</v>
      </c>
      <c r="D107" s="49">
        <v>488</v>
      </c>
      <c r="E107" s="49">
        <v>756</v>
      </c>
    </row>
    <row r="108" spans="1:5" x14ac:dyDescent="0.2">
      <c r="A108" s="38" t="s">
        <v>122</v>
      </c>
      <c r="B108" s="48">
        <f>$B$8-84</f>
        <v>1929</v>
      </c>
      <c r="C108" s="49">
        <v>1153</v>
      </c>
      <c r="D108" s="49">
        <v>440</v>
      </c>
      <c r="E108" s="49">
        <v>713</v>
      </c>
    </row>
    <row r="109" spans="1:5" x14ac:dyDescent="0.2">
      <c r="A109" s="45" t="s">
        <v>36</v>
      </c>
      <c r="B109" s="51"/>
      <c r="C109" s="49">
        <f>SUM(C104:C108)</f>
        <v>6372</v>
      </c>
      <c r="D109" s="49">
        <f>SUM(D104:D108)</f>
        <v>2568</v>
      </c>
      <c r="E109" s="49">
        <f>SUM(E104:E108)</f>
        <v>3804</v>
      </c>
    </row>
    <row r="110" spans="1:5" x14ac:dyDescent="0.2">
      <c r="A110" s="38" t="s">
        <v>113</v>
      </c>
      <c r="B110" s="48">
        <f>$B$8-85</f>
        <v>1928</v>
      </c>
      <c r="C110" s="49">
        <v>1081</v>
      </c>
      <c r="D110" s="49">
        <v>419</v>
      </c>
      <c r="E110" s="49">
        <v>662</v>
      </c>
    </row>
    <row r="111" spans="1:5" x14ac:dyDescent="0.2">
      <c r="A111" s="38" t="s">
        <v>114</v>
      </c>
      <c r="B111" s="48">
        <f>$B$8-86</f>
        <v>1927</v>
      </c>
      <c r="C111" s="49">
        <v>866</v>
      </c>
      <c r="D111" s="49">
        <v>294</v>
      </c>
      <c r="E111" s="49">
        <v>572</v>
      </c>
    </row>
    <row r="112" spans="1:5" x14ac:dyDescent="0.2">
      <c r="A112" s="38" t="s">
        <v>115</v>
      </c>
      <c r="B112" s="48">
        <f>$B$8-87</f>
        <v>1926</v>
      </c>
      <c r="C112" s="49">
        <v>839</v>
      </c>
      <c r="D112" s="49">
        <v>255</v>
      </c>
      <c r="E112" s="49">
        <v>584</v>
      </c>
    </row>
    <row r="113" spans="1:5" x14ac:dyDescent="0.2">
      <c r="A113" s="38" t="s">
        <v>116</v>
      </c>
      <c r="B113" s="48">
        <f>$B$8-88</f>
        <v>1925</v>
      </c>
      <c r="C113" s="49">
        <v>732</v>
      </c>
      <c r="D113" s="49">
        <v>201</v>
      </c>
      <c r="E113" s="49">
        <v>531</v>
      </c>
    </row>
    <row r="114" spans="1:5" x14ac:dyDescent="0.2">
      <c r="A114" s="38" t="s">
        <v>117</v>
      </c>
      <c r="B114" s="48">
        <f>$B$8-89</f>
        <v>1924</v>
      </c>
      <c r="C114" s="49">
        <v>581</v>
      </c>
      <c r="D114" s="49">
        <v>162</v>
      </c>
      <c r="E114" s="49">
        <v>419</v>
      </c>
    </row>
    <row r="115" spans="1:5" x14ac:dyDescent="0.2">
      <c r="A115" s="45" t="s">
        <v>36</v>
      </c>
      <c r="B115" s="52"/>
      <c r="C115" s="49">
        <f>SUM(C110:C114)</f>
        <v>4099</v>
      </c>
      <c r="D115" s="49">
        <f>SUM(D110:D114)</f>
        <v>1331</v>
      </c>
      <c r="E115" s="49">
        <f>SUM(E110:E114)</f>
        <v>2768</v>
      </c>
    </row>
    <row r="116" spans="1:5" x14ac:dyDescent="0.2">
      <c r="A116" s="38" t="s">
        <v>118</v>
      </c>
      <c r="B116" s="48">
        <f>$B$8-90</f>
        <v>1923</v>
      </c>
      <c r="C116" s="49">
        <v>2139</v>
      </c>
      <c r="D116" s="49">
        <v>494</v>
      </c>
      <c r="E116" s="49">
        <v>1645</v>
      </c>
    </row>
    <row r="117" spans="1:5" x14ac:dyDescent="0.2">
      <c r="A117" s="39"/>
      <c r="B117" s="42" t="s">
        <v>119</v>
      </c>
      <c r="C117" s="22"/>
      <c r="D117" s="22"/>
      <c r="E117" s="22"/>
    </row>
    <row r="118" spans="1:5" x14ac:dyDescent="0.2">
      <c r="A118" s="40" t="s">
        <v>120</v>
      </c>
      <c r="B118" s="53"/>
      <c r="C118" s="54">
        <v>234674</v>
      </c>
      <c r="D118" s="54">
        <v>114023</v>
      </c>
      <c r="E118" s="54">
        <v>120651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C102:E112 C118:E118 C114:E114 C116:E116 C7:E97 A7:B109">
    <cfRule type="expression" dxfId="9" priority="7">
      <formula>MOD(ROW(),2)=1</formula>
    </cfRule>
  </conditionalFormatting>
  <conditionalFormatting sqref="C98:E101">
    <cfRule type="expression" dxfId="8" priority="6">
      <formula>MOD(ROW(),2)=1</formula>
    </cfRule>
  </conditionalFormatting>
  <conditionalFormatting sqref="A115:B115 A116 A118:B118 A110:A114">
    <cfRule type="expression" dxfId="7" priority="3">
      <formula>MOD(ROW(),2)=1</formula>
    </cfRule>
  </conditionalFormatting>
  <conditionalFormatting sqref="B110:B114">
    <cfRule type="expression" dxfId="6" priority="2">
      <formula>MOD(ROW(),2)=1</formula>
    </cfRule>
  </conditionalFormatting>
  <conditionalFormatting sqref="B116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13 SH</oddFooter>
  </headerFooter>
  <rowBreaks count="2" manualBreakCount="2">
    <brk id="49" max="16383" man="1"/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1" customWidth="1"/>
    <col min="3" max="7" width="14.28515625" style="11" customWidth="1"/>
    <col min="8" max="8" width="10.7109375" style="11" customWidth="1"/>
    <col min="9" max="26" width="12.140625" style="11" customWidth="1"/>
    <col min="27" max="16384" width="10.85546875" style="11"/>
  </cols>
  <sheetData>
    <row r="1" spans="1:7" s="12" customFormat="1" ht="15.75" x14ac:dyDescent="0.25">
      <c r="A1" s="82" t="s">
        <v>0</v>
      </c>
      <c r="B1" s="82"/>
      <c r="C1" s="82"/>
      <c r="D1" s="82"/>
      <c r="E1" s="82"/>
      <c r="F1" s="82"/>
      <c r="G1" s="82"/>
    </row>
    <row r="2" spans="1:7" s="12" customFormat="1" ht="15.75" x14ac:dyDescent="0.25">
      <c r="A2" s="62"/>
      <c r="B2" s="62"/>
      <c r="C2" s="62"/>
      <c r="D2" s="62"/>
      <c r="E2" s="62"/>
      <c r="F2" s="62"/>
      <c r="G2" s="62"/>
    </row>
    <row r="3" spans="1:7" s="12" customFormat="1" x14ac:dyDescent="0.2"/>
    <row r="4" spans="1:7" s="12" customFormat="1" ht="15.75" x14ac:dyDescent="0.25">
      <c r="A4" s="83" t="s">
        <v>1</v>
      </c>
      <c r="B4" s="84"/>
      <c r="C4" s="84"/>
      <c r="D4" s="84"/>
      <c r="E4" s="84"/>
      <c r="F4" s="84"/>
      <c r="G4" s="84"/>
    </row>
    <row r="5" spans="1:7" s="12" customFormat="1" x14ac:dyDescent="0.2">
      <c r="A5" s="76"/>
      <c r="B5" s="76"/>
      <c r="C5" s="76"/>
      <c r="D5" s="76"/>
      <c r="E5" s="76"/>
      <c r="F5" s="76"/>
      <c r="G5" s="76"/>
    </row>
    <row r="6" spans="1:7" s="12" customFormat="1" x14ac:dyDescent="0.2">
      <c r="A6" s="57" t="s">
        <v>145</v>
      </c>
      <c r="B6" s="60"/>
      <c r="C6" s="60"/>
      <c r="D6" s="60"/>
      <c r="E6" s="60"/>
      <c r="F6" s="60"/>
      <c r="G6" s="60"/>
    </row>
    <row r="7" spans="1:7" s="12" customFormat="1" ht="4.5" customHeight="1" x14ac:dyDescent="0.2">
      <c r="A7" s="57"/>
      <c r="B7" s="60"/>
      <c r="C7" s="60"/>
      <c r="D7" s="60"/>
      <c r="E7" s="60"/>
      <c r="F7" s="60"/>
      <c r="G7" s="60"/>
    </row>
    <row r="8" spans="1:7" s="12" customFormat="1" ht="12.75" customHeight="1" x14ac:dyDescent="0.2">
      <c r="A8" s="78" t="s">
        <v>27</v>
      </c>
      <c r="B8" s="77"/>
      <c r="C8" s="77"/>
      <c r="D8" s="77"/>
      <c r="E8" s="77"/>
      <c r="F8" s="77"/>
      <c r="G8" s="77"/>
    </row>
    <row r="9" spans="1:7" s="12" customFormat="1" x14ac:dyDescent="0.2">
      <c r="A9" s="77" t="s">
        <v>4</v>
      </c>
      <c r="B9" s="77"/>
      <c r="C9" s="77"/>
      <c r="D9" s="77"/>
      <c r="E9" s="77"/>
      <c r="F9" s="77"/>
      <c r="G9" s="77"/>
    </row>
    <row r="10" spans="1:7" s="12" customFormat="1" ht="4.5" customHeight="1" x14ac:dyDescent="0.2">
      <c r="A10" s="60"/>
      <c r="B10" s="60"/>
      <c r="C10" s="60"/>
      <c r="D10" s="60"/>
      <c r="E10" s="60"/>
      <c r="F10" s="60"/>
      <c r="G10" s="60"/>
    </row>
    <row r="11" spans="1:7" s="12" customFormat="1" ht="12.75" customHeight="1" x14ac:dyDescent="0.2">
      <c r="A11" s="81" t="s">
        <v>2</v>
      </c>
      <c r="B11" s="81"/>
      <c r="C11" s="81"/>
      <c r="D11" s="81"/>
      <c r="E11" s="81"/>
      <c r="F11" s="81"/>
      <c r="G11" s="81"/>
    </row>
    <row r="12" spans="1:7" s="12" customFormat="1" x14ac:dyDescent="0.2">
      <c r="A12" s="77" t="s">
        <v>3</v>
      </c>
      <c r="B12" s="77"/>
      <c r="C12" s="77"/>
      <c r="D12" s="77"/>
      <c r="E12" s="77"/>
      <c r="F12" s="77"/>
      <c r="G12" s="77"/>
    </row>
    <row r="13" spans="1:7" s="12" customFormat="1" x14ac:dyDescent="0.2">
      <c r="A13" s="60"/>
      <c r="B13" s="60"/>
      <c r="C13" s="60"/>
      <c r="D13" s="60"/>
      <c r="E13" s="60"/>
      <c r="F13" s="60"/>
      <c r="G13" s="60"/>
    </row>
    <row r="14" spans="1:7" s="12" customFormat="1" ht="12.75" customHeight="1" x14ac:dyDescent="0.2">
      <c r="A14" s="60"/>
      <c r="B14" s="60"/>
      <c r="C14" s="60"/>
      <c r="D14" s="60"/>
      <c r="E14" s="60"/>
      <c r="F14" s="60"/>
      <c r="G14" s="60"/>
    </row>
    <row r="15" spans="1:7" s="12" customFormat="1" x14ac:dyDescent="0.2">
      <c r="A15" s="78" t="s">
        <v>28</v>
      </c>
      <c r="B15" s="77"/>
      <c r="C15" s="77"/>
      <c r="D15" s="59"/>
      <c r="E15" s="59"/>
      <c r="F15" s="59"/>
      <c r="G15" s="59"/>
    </row>
    <row r="16" spans="1:7" s="12" customFormat="1" ht="4.5" customHeight="1" x14ac:dyDescent="0.2">
      <c r="A16" s="59"/>
      <c r="B16" s="58"/>
      <c r="C16" s="58"/>
      <c r="D16" s="59"/>
      <c r="E16" s="59"/>
      <c r="F16" s="59"/>
      <c r="G16" s="59"/>
    </row>
    <row r="17" spans="1:7" s="12" customFormat="1" ht="12.75" customHeight="1" x14ac:dyDescent="0.2">
      <c r="A17" s="79" t="s">
        <v>141</v>
      </c>
      <c r="B17" s="77"/>
      <c r="C17" s="77"/>
      <c r="D17" s="58"/>
      <c r="E17" s="58"/>
      <c r="F17" s="58"/>
      <c r="G17" s="58"/>
    </row>
    <row r="18" spans="1:7" s="12" customFormat="1" ht="12.75" customHeight="1" x14ac:dyDescent="0.2">
      <c r="A18" s="58" t="s">
        <v>146</v>
      </c>
      <c r="B18" s="79" t="s">
        <v>177</v>
      </c>
      <c r="C18" s="77"/>
      <c r="D18" s="58"/>
      <c r="E18" s="58"/>
      <c r="F18" s="58"/>
      <c r="G18" s="58"/>
    </row>
    <row r="19" spans="1:7" s="12" customFormat="1" ht="12.75" customHeight="1" x14ac:dyDescent="0.2">
      <c r="A19" s="58" t="s">
        <v>147</v>
      </c>
      <c r="B19" s="80" t="s">
        <v>148</v>
      </c>
      <c r="C19" s="80"/>
      <c r="D19" s="80"/>
      <c r="E19" s="58"/>
      <c r="F19" s="58"/>
      <c r="G19" s="58"/>
    </row>
    <row r="20" spans="1:7" s="12" customFormat="1" ht="12.75" customHeight="1" x14ac:dyDescent="0.2">
      <c r="A20" s="58"/>
      <c r="B20" s="61"/>
      <c r="C20" s="61"/>
      <c r="D20" s="61"/>
      <c r="E20" s="58"/>
      <c r="F20" s="58"/>
      <c r="G20" s="58"/>
    </row>
    <row r="21" spans="1:7" s="12" customFormat="1" ht="12.75" customHeight="1" x14ac:dyDescent="0.2">
      <c r="A21" s="58"/>
      <c r="B21" s="58"/>
      <c r="C21" s="58"/>
      <c r="D21" s="58"/>
      <c r="E21" s="58"/>
      <c r="F21" s="58"/>
      <c r="G21" s="58"/>
    </row>
    <row r="22" spans="1:7" s="12" customFormat="1" ht="12.75" customHeight="1" x14ac:dyDescent="0.2">
      <c r="A22" s="78" t="s">
        <v>149</v>
      </c>
      <c r="B22" s="77"/>
      <c r="C22" s="59"/>
      <c r="D22" s="59"/>
      <c r="E22" s="59"/>
      <c r="F22" s="59"/>
      <c r="G22" s="59"/>
    </row>
    <row r="23" spans="1:7" s="12" customFormat="1" ht="4.5" customHeight="1" x14ac:dyDescent="0.2">
      <c r="A23" s="59"/>
      <c r="B23" s="58"/>
      <c r="C23" s="59"/>
      <c r="D23" s="59"/>
      <c r="E23" s="59"/>
      <c r="F23" s="59"/>
      <c r="G23" s="59"/>
    </row>
    <row r="24" spans="1:7" s="12" customFormat="1" ht="12.75" customHeight="1" x14ac:dyDescent="0.2">
      <c r="A24" s="58" t="s">
        <v>150</v>
      </c>
      <c r="B24" s="77" t="s">
        <v>151</v>
      </c>
      <c r="C24" s="77"/>
      <c r="D24" s="58"/>
      <c r="E24" s="58"/>
      <c r="F24" s="58"/>
      <c r="G24" s="58"/>
    </row>
    <row r="25" spans="1:7" s="12" customFormat="1" ht="12.75" customHeight="1" x14ac:dyDescent="0.2">
      <c r="A25" s="58" t="s">
        <v>152</v>
      </c>
      <c r="B25" s="77" t="s">
        <v>153</v>
      </c>
      <c r="C25" s="77"/>
      <c r="D25" s="58"/>
      <c r="E25" s="58"/>
      <c r="F25" s="58"/>
      <c r="G25" s="58"/>
    </row>
    <row r="26" spans="1:7" s="12" customFormat="1" ht="12.75" customHeight="1" x14ac:dyDescent="0.2">
      <c r="A26" s="58"/>
      <c r="B26" s="77" t="s">
        <v>154</v>
      </c>
      <c r="C26" s="77"/>
      <c r="D26" s="58"/>
      <c r="E26" s="58"/>
      <c r="F26" s="58"/>
      <c r="G26" s="58"/>
    </row>
    <row r="27" spans="1:7" s="12" customFormat="1" x14ac:dyDescent="0.2">
      <c r="A27" s="60"/>
      <c r="B27" s="60"/>
      <c r="C27" s="60"/>
      <c r="D27" s="60"/>
      <c r="E27" s="60"/>
      <c r="F27" s="60"/>
      <c r="G27" s="60"/>
    </row>
    <row r="28" spans="1:7" s="12" customFormat="1" ht="12.75" customHeight="1" x14ac:dyDescent="0.2">
      <c r="A28" s="60" t="s">
        <v>155</v>
      </c>
      <c r="B28" s="28" t="s">
        <v>156</v>
      </c>
      <c r="C28" s="60"/>
      <c r="D28" s="60"/>
      <c r="E28" s="60"/>
      <c r="F28" s="60"/>
      <c r="G28" s="60"/>
    </row>
    <row r="29" spans="1:7" s="12" customFormat="1" ht="12.75" customHeight="1" x14ac:dyDescent="0.2">
      <c r="A29" s="60"/>
      <c r="B29" s="28"/>
      <c r="C29" s="60"/>
      <c r="D29" s="60"/>
      <c r="E29" s="60"/>
      <c r="F29" s="60"/>
      <c r="G29" s="60"/>
    </row>
    <row r="30" spans="1:7" s="12" customFormat="1" x14ac:dyDescent="0.2">
      <c r="A30" s="60"/>
      <c r="B30" s="60"/>
      <c r="C30" s="60"/>
      <c r="D30" s="60"/>
      <c r="E30" s="60"/>
      <c r="F30" s="60"/>
      <c r="G30" s="60"/>
    </row>
    <row r="31" spans="1:7" s="12" customFormat="1" ht="28.35" customHeight="1" x14ac:dyDescent="0.2">
      <c r="A31" s="79" t="s">
        <v>172</v>
      </c>
      <c r="B31" s="77"/>
      <c r="C31" s="77"/>
      <c r="D31" s="77"/>
      <c r="E31" s="77"/>
      <c r="F31" s="77"/>
      <c r="G31" s="77"/>
    </row>
    <row r="32" spans="1:7" s="12" customFormat="1" ht="42.6" customHeight="1" x14ac:dyDescent="0.2">
      <c r="A32" s="77" t="s">
        <v>157</v>
      </c>
      <c r="B32" s="77"/>
      <c r="C32" s="77"/>
      <c r="D32" s="77"/>
      <c r="E32" s="77"/>
      <c r="F32" s="77"/>
      <c r="G32" s="77"/>
    </row>
    <row r="33" spans="1:7" s="12" customFormat="1" ht="12.75" customHeight="1" x14ac:dyDescent="0.2">
      <c r="A33" s="60"/>
      <c r="B33" s="60"/>
      <c r="C33" s="60"/>
      <c r="D33" s="60"/>
      <c r="E33" s="60"/>
      <c r="F33" s="60"/>
      <c r="G33" s="60"/>
    </row>
    <row r="34" spans="1:7" s="12" customFormat="1" x14ac:dyDescent="0.2">
      <c r="A34" s="60"/>
      <c r="B34" s="60"/>
      <c r="C34" s="60"/>
      <c r="D34" s="60"/>
      <c r="E34" s="60"/>
      <c r="F34" s="60"/>
      <c r="G34" s="60"/>
    </row>
    <row r="35" spans="1:7" s="12" customFormat="1" x14ac:dyDescent="0.2">
      <c r="A35" s="60"/>
      <c r="B35" s="60"/>
      <c r="C35" s="60"/>
      <c r="D35" s="60"/>
      <c r="E35" s="60"/>
      <c r="F35" s="60"/>
      <c r="G35" s="60"/>
    </row>
    <row r="36" spans="1:7" s="12" customFormat="1" x14ac:dyDescent="0.2">
      <c r="A36" s="60"/>
      <c r="B36" s="60"/>
      <c r="C36" s="60"/>
      <c r="D36" s="60"/>
      <c r="E36" s="60"/>
      <c r="F36" s="60"/>
      <c r="G36" s="60"/>
    </row>
    <row r="37" spans="1:7" s="12" customFormat="1" x14ac:dyDescent="0.2">
      <c r="A37" s="60"/>
      <c r="B37" s="60"/>
      <c r="C37" s="60"/>
      <c r="D37" s="60"/>
      <c r="E37" s="60"/>
      <c r="F37" s="60"/>
      <c r="G37" s="60"/>
    </row>
    <row r="38" spans="1:7" s="12" customFormat="1" x14ac:dyDescent="0.2">
      <c r="A38" s="60"/>
      <c r="B38" s="60"/>
      <c r="C38" s="60"/>
      <c r="D38" s="60"/>
      <c r="E38" s="60"/>
      <c r="F38" s="60"/>
      <c r="G38" s="60"/>
    </row>
    <row r="39" spans="1:7" s="12" customFormat="1" x14ac:dyDescent="0.2">
      <c r="A39" s="60"/>
      <c r="B39" s="60"/>
      <c r="C39" s="60"/>
      <c r="D39" s="60"/>
      <c r="E39" s="60"/>
      <c r="F39" s="60"/>
      <c r="G39" s="60"/>
    </row>
    <row r="40" spans="1:7" s="12" customFormat="1" x14ac:dyDescent="0.2">
      <c r="A40" s="60"/>
      <c r="B40" s="60"/>
      <c r="C40" s="60"/>
      <c r="D40" s="60"/>
      <c r="E40" s="60"/>
      <c r="F40" s="60"/>
      <c r="G40" s="60"/>
    </row>
    <row r="41" spans="1:7" s="12" customFormat="1" x14ac:dyDescent="0.2">
      <c r="A41" s="60"/>
      <c r="B41" s="60"/>
      <c r="C41" s="60"/>
      <c r="D41" s="60"/>
      <c r="E41" s="60"/>
      <c r="F41" s="60"/>
      <c r="G41" s="60"/>
    </row>
    <row r="42" spans="1:7" s="12" customFormat="1" x14ac:dyDescent="0.2">
      <c r="A42" s="60"/>
      <c r="B42" s="60"/>
      <c r="C42" s="60"/>
      <c r="D42" s="60"/>
      <c r="E42" s="60"/>
      <c r="F42" s="60"/>
      <c r="G42" s="60"/>
    </row>
    <row r="43" spans="1:7" s="12" customFormat="1" x14ac:dyDescent="0.2">
      <c r="A43" s="76" t="s">
        <v>158</v>
      </c>
      <c r="B43" s="76"/>
      <c r="C43" s="60"/>
      <c r="D43" s="60"/>
      <c r="E43" s="60"/>
      <c r="F43" s="60"/>
      <c r="G43" s="60"/>
    </row>
    <row r="44" spans="1:7" s="12" customFormat="1" ht="4.5" customHeight="1" x14ac:dyDescent="0.2">
      <c r="A44" s="60"/>
      <c r="B44" s="60"/>
      <c r="C44" s="60"/>
      <c r="D44" s="60"/>
      <c r="E44" s="60"/>
      <c r="F44" s="60"/>
      <c r="G44" s="60"/>
    </row>
    <row r="45" spans="1:7" s="12" customFormat="1" x14ac:dyDescent="0.2">
      <c r="A45" s="6">
        <v>0</v>
      </c>
      <c r="B45" s="7" t="s">
        <v>5</v>
      </c>
      <c r="C45" s="60"/>
      <c r="D45" s="60"/>
      <c r="E45" s="60"/>
      <c r="F45" s="60"/>
      <c r="G45" s="60"/>
    </row>
    <row r="46" spans="1:7" s="12" customFormat="1" x14ac:dyDescent="0.2">
      <c r="A46" s="7" t="s">
        <v>19</v>
      </c>
      <c r="B46" s="7" t="s">
        <v>6</v>
      </c>
      <c r="C46" s="60"/>
      <c r="D46" s="60"/>
      <c r="E46" s="60"/>
      <c r="F46" s="60"/>
      <c r="G46" s="60"/>
    </row>
    <row r="47" spans="1:7" s="12" customFormat="1" x14ac:dyDescent="0.2">
      <c r="A47" s="7" t="s">
        <v>20</v>
      </c>
      <c r="B47" s="7" t="s">
        <v>7</v>
      </c>
      <c r="C47" s="60"/>
      <c r="D47" s="60"/>
      <c r="E47" s="60"/>
      <c r="F47" s="60"/>
      <c r="G47" s="60"/>
    </row>
    <row r="48" spans="1:7" s="12" customFormat="1" x14ac:dyDescent="0.2">
      <c r="A48" s="7" t="s">
        <v>21</v>
      </c>
      <c r="B48" s="7" t="s">
        <v>8</v>
      </c>
      <c r="C48" s="60"/>
      <c r="D48" s="60"/>
      <c r="E48" s="60"/>
      <c r="F48" s="60"/>
      <c r="G48" s="60"/>
    </row>
    <row r="49" spans="1:7" s="12" customFormat="1" x14ac:dyDescent="0.2">
      <c r="A49" s="7" t="s">
        <v>15</v>
      </c>
      <c r="B49" s="7" t="s">
        <v>9</v>
      </c>
      <c r="C49" s="60"/>
      <c r="D49" s="60"/>
      <c r="E49" s="60"/>
      <c r="F49" s="60"/>
      <c r="G49" s="60"/>
    </row>
    <row r="50" spans="1:7" s="12" customFormat="1" x14ac:dyDescent="0.2">
      <c r="A50" s="7" t="s">
        <v>16</v>
      </c>
      <c r="B50" s="7" t="s">
        <v>10</v>
      </c>
      <c r="C50" s="60"/>
      <c r="D50" s="60"/>
      <c r="E50" s="60"/>
      <c r="F50" s="60"/>
      <c r="G50" s="60"/>
    </row>
    <row r="51" spans="1:7" s="12" customFormat="1" x14ac:dyDescent="0.2">
      <c r="A51" s="7" t="s">
        <v>17</v>
      </c>
      <c r="B51" s="7" t="s">
        <v>11</v>
      </c>
      <c r="C51" s="60"/>
      <c r="D51" s="60"/>
      <c r="E51" s="60"/>
      <c r="F51" s="60"/>
      <c r="G51" s="60"/>
    </row>
    <row r="52" spans="1:7" s="12" customFormat="1" x14ac:dyDescent="0.2">
      <c r="A52" s="7" t="s">
        <v>18</v>
      </c>
      <c r="B52" s="7" t="s">
        <v>12</v>
      </c>
      <c r="C52" s="60"/>
      <c r="D52" s="60"/>
      <c r="E52" s="60"/>
      <c r="F52" s="60"/>
      <c r="G52" s="60"/>
    </row>
    <row r="53" spans="1:7" s="12" customFormat="1" x14ac:dyDescent="0.2">
      <c r="A53" s="7" t="s">
        <v>159</v>
      </c>
      <c r="B53" s="7" t="s">
        <v>13</v>
      </c>
      <c r="C53" s="60"/>
      <c r="D53" s="60"/>
      <c r="E53" s="60"/>
      <c r="F53" s="60"/>
      <c r="G53" s="60"/>
    </row>
    <row r="54" spans="1:7" s="12" customFormat="1" x14ac:dyDescent="0.2">
      <c r="A54" s="7" t="s">
        <v>29</v>
      </c>
      <c r="B54" s="7" t="s">
        <v>14</v>
      </c>
      <c r="C54" s="60"/>
      <c r="D54" s="60"/>
      <c r="E54" s="60"/>
      <c r="F54" s="60"/>
      <c r="G54" s="60"/>
    </row>
    <row r="55" spans="1:7" s="12" customFormat="1" x14ac:dyDescent="0.2"/>
    <row r="56" spans="1:7" x14ac:dyDescent="0.2">
      <c r="A56" s="27"/>
      <c r="B56" s="27"/>
      <c r="C56" s="27"/>
      <c r="D56" s="27"/>
      <c r="E56" s="27"/>
      <c r="F56" s="27"/>
      <c r="G56" s="27"/>
    </row>
    <row r="57" spans="1:7" x14ac:dyDescent="0.2">
      <c r="A57" s="27"/>
      <c r="B57" s="27"/>
      <c r="C57" s="27"/>
      <c r="D57" s="27"/>
      <c r="E57" s="27"/>
      <c r="F57" s="27"/>
      <c r="G57" s="27"/>
    </row>
    <row r="58" spans="1:7" x14ac:dyDescent="0.2">
      <c r="A58" s="27"/>
      <c r="B58" s="27"/>
      <c r="C58" s="27"/>
      <c r="D58" s="27"/>
      <c r="E58" s="27"/>
      <c r="F58" s="27"/>
      <c r="G58" s="27"/>
    </row>
    <row r="59" spans="1:7" x14ac:dyDescent="0.2">
      <c r="A59" s="27"/>
      <c r="B59" s="27"/>
      <c r="C59" s="27"/>
      <c r="D59" s="27"/>
      <c r="E59" s="27"/>
      <c r="F59" s="27"/>
      <c r="G59" s="27"/>
    </row>
    <row r="60" spans="1:7" x14ac:dyDescent="0.2">
      <c r="A60" s="27"/>
      <c r="B60" s="27"/>
      <c r="C60" s="27"/>
      <c r="D60" s="27"/>
      <c r="E60" s="27"/>
      <c r="F60" s="27"/>
      <c r="G60" s="27"/>
    </row>
    <row r="61" spans="1:7" x14ac:dyDescent="0.2">
      <c r="A61" s="27"/>
      <c r="B61" s="27"/>
      <c r="C61" s="27"/>
      <c r="D61" s="27"/>
      <c r="E61" s="27"/>
      <c r="F61" s="27"/>
      <c r="G61" s="27"/>
    </row>
    <row r="62" spans="1:7" x14ac:dyDescent="0.2">
      <c r="A62" s="27"/>
      <c r="B62" s="27"/>
      <c r="C62" s="27"/>
      <c r="D62" s="27"/>
      <c r="E62" s="27"/>
      <c r="F62" s="27"/>
      <c r="G62" s="27"/>
    </row>
    <row r="63" spans="1:7" x14ac:dyDescent="0.2">
      <c r="A63" s="27"/>
      <c r="B63" s="27"/>
      <c r="C63" s="27"/>
      <c r="D63" s="27"/>
      <c r="E63" s="27"/>
      <c r="F63" s="27"/>
      <c r="G63" s="27"/>
    </row>
    <row r="64" spans="1:7" x14ac:dyDescent="0.2">
      <c r="A64" s="27"/>
      <c r="B64" s="27"/>
      <c r="C64" s="27"/>
      <c r="D64" s="27"/>
      <c r="E64" s="27"/>
      <c r="F64" s="27"/>
      <c r="G64" s="27"/>
    </row>
    <row r="65" spans="1:7" x14ac:dyDescent="0.2">
      <c r="A65" s="27"/>
      <c r="B65" s="27"/>
      <c r="C65" s="27"/>
      <c r="D65" s="27"/>
      <c r="E65" s="27"/>
      <c r="F65" s="27"/>
      <c r="G65" s="27"/>
    </row>
    <row r="66" spans="1:7" x14ac:dyDescent="0.2">
      <c r="A66" s="27"/>
      <c r="B66" s="27"/>
      <c r="C66" s="27"/>
      <c r="D66" s="27"/>
      <c r="E66" s="27"/>
      <c r="F66" s="27"/>
      <c r="G66" s="27"/>
    </row>
    <row r="67" spans="1:7" x14ac:dyDescent="0.2">
      <c r="A67" s="27"/>
      <c r="B67" s="27"/>
      <c r="C67" s="27"/>
      <c r="D67" s="27"/>
      <c r="E67" s="27"/>
      <c r="F67" s="27"/>
      <c r="G67" s="27"/>
    </row>
    <row r="68" spans="1:7" x14ac:dyDescent="0.2">
      <c r="A68" s="27"/>
      <c r="B68" s="27"/>
      <c r="C68" s="27"/>
      <c r="D68" s="27"/>
      <c r="E68" s="27"/>
      <c r="F68" s="27"/>
      <c r="G68" s="27"/>
    </row>
    <row r="69" spans="1:7" x14ac:dyDescent="0.2">
      <c r="A69" s="27"/>
      <c r="B69" s="27"/>
      <c r="C69" s="27"/>
      <c r="D69" s="27"/>
      <c r="E69" s="27"/>
      <c r="F69" s="27"/>
      <c r="G69" s="27"/>
    </row>
    <row r="70" spans="1:7" x14ac:dyDescent="0.2">
      <c r="A70" s="27"/>
      <c r="B70" s="27"/>
      <c r="C70" s="27"/>
      <c r="D70" s="27"/>
      <c r="E70" s="27"/>
      <c r="F70" s="27"/>
      <c r="G70" s="27"/>
    </row>
    <row r="71" spans="1:7" x14ac:dyDescent="0.2">
      <c r="A71" s="27"/>
      <c r="B71" s="27"/>
      <c r="C71" s="27"/>
      <c r="D71" s="27"/>
      <c r="E71" s="27"/>
      <c r="F71" s="27"/>
      <c r="G71" s="27"/>
    </row>
    <row r="72" spans="1:7" x14ac:dyDescent="0.2">
      <c r="A72" s="27"/>
      <c r="B72" s="27"/>
      <c r="C72" s="27"/>
      <c r="D72" s="27"/>
      <c r="E72" s="27"/>
      <c r="F72" s="27"/>
      <c r="G72" s="27"/>
    </row>
    <row r="73" spans="1:7" x14ac:dyDescent="0.2">
      <c r="A73" s="27"/>
      <c r="B73" s="27"/>
      <c r="C73" s="27"/>
      <c r="D73" s="27"/>
      <c r="E73" s="27"/>
      <c r="F73" s="27"/>
      <c r="G73" s="27"/>
    </row>
    <row r="74" spans="1:7" x14ac:dyDescent="0.2">
      <c r="A74" s="27"/>
      <c r="B74" s="27"/>
      <c r="C74" s="27"/>
      <c r="D74" s="27"/>
      <c r="E74" s="27"/>
      <c r="F74" s="27"/>
      <c r="G74" s="27"/>
    </row>
    <row r="75" spans="1:7" x14ac:dyDescent="0.2">
      <c r="A75" s="27"/>
      <c r="B75" s="27"/>
      <c r="C75" s="27"/>
      <c r="D75" s="27"/>
      <c r="E75" s="27"/>
      <c r="F75" s="27"/>
      <c r="G75" s="27"/>
    </row>
    <row r="76" spans="1:7" x14ac:dyDescent="0.2">
      <c r="A76" s="27"/>
      <c r="B76" s="27"/>
      <c r="C76" s="27"/>
      <c r="D76" s="27"/>
      <c r="E76" s="27"/>
      <c r="F76" s="27"/>
      <c r="G76" s="27"/>
    </row>
    <row r="77" spans="1:7" x14ac:dyDescent="0.2">
      <c r="A77" s="27"/>
      <c r="B77" s="27"/>
      <c r="C77" s="27"/>
      <c r="D77" s="27"/>
      <c r="E77" s="27"/>
      <c r="F77" s="27"/>
      <c r="G77" s="27"/>
    </row>
    <row r="78" spans="1:7" x14ac:dyDescent="0.2">
      <c r="A78" s="27"/>
      <c r="B78" s="27"/>
      <c r="C78" s="27"/>
      <c r="D78" s="27"/>
      <c r="E78" s="27"/>
      <c r="F78" s="27"/>
      <c r="G78" s="27"/>
    </row>
    <row r="79" spans="1:7" x14ac:dyDescent="0.2">
      <c r="A79" s="27"/>
      <c r="B79" s="27"/>
      <c r="C79" s="27"/>
      <c r="D79" s="27"/>
      <c r="E79" s="27"/>
      <c r="F79" s="27"/>
      <c r="G79" s="27"/>
    </row>
    <row r="80" spans="1:7" x14ac:dyDescent="0.2">
      <c r="A80" s="27"/>
      <c r="B80" s="27"/>
      <c r="C80" s="27"/>
      <c r="D80" s="27"/>
      <c r="E80" s="27"/>
      <c r="F80" s="27"/>
      <c r="G80" s="27"/>
    </row>
    <row r="81" spans="1:7" x14ac:dyDescent="0.2">
      <c r="A81" s="27"/>
      <c r="B81" s="27"/>
      <c r="C81" s="27"/>
      <c r="D81" s="27"/>
      <c r="E81" s="27"/>
      <c r="F81" s="27"/>
      <c r="G81" s="27"/>
    </row>
    <row r="82" spans="1:7" x14ac:dyDescent="0.2">
      <c r="A82" s="27"/>
      <c r="B82" s="27"/>
      <c r="C82" s="27"/>
      <c r="D82" s="27"/>
      <c r="E82" s="27"/>
      <c r="F82" s="27"/>
      <c r="G82" s="27"/>
    </row>
    <row r="83" spans="1:7" x14ac:dyDescent="0.2">
      <c r="A83" s="27"/>
      <c r="B83" s="27"/>
      <c r="C83" s="27"/>
      <c r="D83" s="27"/>
      <c r="E83" s="27"/>
      <c r="F83" s="27"/>
      <c r="G83" s="27"/>
    </row>
    <row r="84" spans="1:7" x14ac:dyDescent="0.2">
      <c r="A84" s="27"/>
      <c r="B84" s="27"/>
      <c r="C84" s="27"/>
      <c r="D84" s="27"/>
      <c r="E84" s="27"/>
      <c r="F84" s="27"/>
      <c r="G84" s="27"/>
    </row>
    <row r="85" spans="1:7" x14ac:dyDescent="0.2">
      <c r="A85" s="27"/>
      <c r="B85" s="27"/>
      <c r="C85" s="27"/>
      <c r="D85" s="27"/>
      <c r="E85" s="27"/>
      <c r="F85" s="27"/>
      <c r="G85" s="27"/>
    </row>
    <row r="86" spans="1:7" x14ac:dyDescent="0.2">
      <c r="A86" s="27"/>
      <c r="B86" s="27"/>
      <c r="C86" s="27"/>
      <c r="D86" s="27"/>
      <c r="E86" s="27"/>
      <c r="F86" s="27"/>
      <c r="G86" s="27"/>
    </row>
    <row r="87" spans="1:7" x14ac:dyDescent="0.2">
      <c r="A87" s="27"/>
      <c r="B87" s="27"/>
      <c r="C87" s="27"/>
      <c r="D87" s="27"/>
      <c r="E87" s="27"/>
      <c r="F87" s="27"/>
      <c r="G87" s="27"/>
    </row>
    <row r="88" spans="1:7" x14ac:dyDescent="0.2">
      <c r="A88" s="27"/>
      <c r="B88" s="27"/>
      <c r="C88" s="27"/>
      <c r="D88" s="27"/>
      <c r="E88" s="27"/>
      <c r="F88" s="27"/>
      <c r="G88" s="27"/>
    </row>
    <row r="89" spans="1:7" x14ac:dyDescent="0.2">
      <c r="A89" s="27"/>
      <c r="B89" s="27"/>
      <c r="C89" s="27"/>
      <c r="D89" s="27"/>
      <c r="E89" s="27"/>
      <c r="F89" s="27"/>
      <c r="G89" s="27"/>
    </row>
    <row r="90" spans="1:7" x14ac:dyDescent="0.2">
      <c r="A90" s="27"/>
      <c r="B90" s="27"/>
      <c r="C90" s="27"/>
      <c r="D90" s="27"/>
      <c r="E90" s="27"/>
      <c r="F90" s="27"/>
      <c r="G90" s="27"/>
    </row>
    <row r="91" spans="1:7" x14ac:dyDescent="0.2">
      <c r="A91" s="27"/>
      <c r="B91" s="27"/>
      <c r="C91" s="27"/>
      <c r="D91" s="27"/>
      <c r="E91" s="27"/>
      <c r="F91" s="27"/>
      <c r="G91" s="27"/>
    </row>
    <row r="92" spans="1:7" x14ac:dyDescent="0.2">
      <c r="A92" s="27"/>
      <c r="B92" s="27"/>
      <c r="C92" s="27"/>
      <c r="D92" s="27"/>
      <c r="E92" s="27"/>
      <c r="F92" s="27"/>
      <c r="G92" s="27"/>
    </row>
    <row r="93" spans="1:7" x14ac:dyDescent="0.2">
      <c r="A93" s="27"/>
      <c r="B93" s="27"/>
      <c r="C93" s="27"/>
      <c r="D93" s="27"/>
      <c r="E93" s="27"/>
      <c r="F93" s="27"/>
      <c r="G93" s="27"/>
    </row>
    <row r="94" spans="1:7" x14ac:dyDescent="0.2">
      <c r="A94" s="27"/>
      <c r="B94" s="27"/>
      <c r="C94" s="27"/>
      <c r="D94" s="27"/>
      <c r="E94" s="27"/>
      <c r="F94" s="27"/>
      <c r="G94" s="27"/>
    </row>
    <row r="95" spans="1:7" x14ac:dyDescent="0.2">
      <c r="A95" s="27"/>
      <c r="B95" s="27"/>
      <c r="C95" s="27"/>
      <c r="D95" s="27"/>
      <c r="E95" s="27"/>
      <c r="F95" s="27"/>
      <c r="G95" s="27"/>
    </row>
    <row r="96" spans="1:7" x14ac:dyDescent="0.2">
      <c r="A96" s="27"/>
      <c r="B96" s="27"/>
      <c r="C96" s="27"/>
      <c r="D96" s="27"/>
      <c r="E96" s="27"/>
      <c r="F96" s="27"/>
      <c r="G96" s="27"/>
    </row>
    <row r="97" spans="1:7" x14ac:dyDescent="0.2">
      <c r="A97" s="27"/>
      <c r="B97" s="27"/>
      <c r="C97" s="27"/>
      <c r="D97" s="27"/>
      <c r="E97" s="27"/>
      <c r="F97" s="27"/>
      <c r="G97" s="27"/>
    </row>
    <row r="98" spans="1:7" x14ac:dyDescent="0.2">
      <c r="A98" s="27"/>
      <c r="B98" s="27"/>
      <c r="C98" s="27"/>
      <c r="D98" s="27"/>
      <c r="E98" s="27"/>
      <c r="F98" s="27"/>
      <c r="G98" s="27"/>
    </row>
    <row r="99" spans="1:7" x14ac:dyDescent="0.2">
      <c r="A99" s="27"/>
      <c r="B99" s="27"/>
      <c r="C99" s="27"/>
      <c r="D99" s="27"/>
      <c r="E99" s="27"/>
      <c r="F99" s="27"/>
      <c r="G99" s="27"/>
    </row>
    <row r="100" spans="1:7" x14ac:dyDescent="0.2">
      <c r="A100" s="27"/>
      <c r="B100" s="27"/>
      <c r="C100" s="27"/>
      <c r="D100" s="27"/>
      <c r="E100" s="27"/>
      <c r="F100" s="27"/>
      <c r="G100" s="27"/>
    </row>
    <row r="101" spans="1:7" x14ac:dyDescent="0.2">
      <c r="A101" s="27"/>
      <c r="B101" s="27"/>
      <c r="C101" s="27"/>
      <c r="D101" s="27"/>
      <c r="E101" s="27"/>
      <c r="F101" s="27"/>
      <c r="G101" s="27"/>
    </row>
    <row r="102" spans="1:7" x14ac:dyDescent="0.2">
      <c r="A102" s="27"/>
      <c r="B102" s="27"/>
      <c r="C102" s="27"/>
      <c r="D102" s="27"/>
      <c r="E102" s="27"/>
      <c r="F102" s="27"/>
      <c r="G102" s="27"/>
    </row>
    <row r="103" spans="1:7" x14ac:dyDescent="0.2">
      <c r="A103" s="27"/>
      <c r="B103" s="27"/>
      <c r="C103" s="27"/>
      <c r="D103" s="27"/>
      <c r="E103" s="27"/>
      <c r="F103" s="27"/>
      <c r="G103" s="27"/>
    </row>
    <row r="104" spans="1:7" x14ac:dyDescent="0.2">
      <c r="A104" s="27"/>
      <c r="B104" s="27"/>
      <c r="C104" s="27"/>
      <c r="D104" s="27"/>
      <c r="E104" s="27"/>
      <c r="F104" s="27"/>
      <c r="G104" s="27"/>
    </row>
    <row r="105" spans="1:7" x14ac:dyDescent="0.2">
      <c r="A105" s="27"/>
      <c r="B105" s="27"/>
      <c r="C105" s="27"/>
      <c r="D105" s="27"/>
      <c r="E105" s="27"/>
      <c r="F105" s="27"/>
      <c r="G105" s="27"/>
    </row>
    <row r="106" spans="1:7" x14ac:dyDescent="0.2">
      <c r="A106" s="27"/>
      <c r="B106" s="27"/>
      <c r="C106" s="27"/>
      <c r="D106" s="27"/>
      <c r="E106" s="27"/>
      <c r="F106" s="27"/>
      <c r="G106" s="27"/>
    </row>
    <row r="107" spans="1:7" x14ac:dyDescent="0.2">
      <c r="A107" s="27"/>
      <c r="B107" s="27"/>
      <c r="C107" s="27"/>
      <c r="D107" s="27"/>
      <c r="E107" s="27"/>
      <c r="F107" s="27"/>
      <c r="G107" s="27"/>
    </row>
    <row r="108" spans="1:7" x14ac:dyDescent="0.2">
      <c r="A108" s="27"/>
      <c r="B108" s="27"/>
      <c r="C108" s="27"/>
      <c r="D108" s="27"/>
      <c r="E108" s="27"/>
      <c r="F108" s="27"/>
      <c r="G108" s="27"/>
    </row>
    <row r="109" spans="1:7" x14ac:dyDescent="0.2">
      <c r="A109" s="27"/>
      <c r="B109" s="27"/>
      <c r="C109" s="27"/>
      <c r="D109" s="27"/>
      <c r="E109" s="27"/>
      <c r="F109" s="27"/>
      <c r="G109" s="27"/>
    </row>
    <row r="110" spans="1:7" x14ac:dyDescent="0.2">
      <c r="A110" s="27"/>
      <c r="B110" s="27"/>
      <c r="C110" s="27"/>
      <c r="D110" s="27"/>
      <c r="E110" s="27"/>
      <c r="F110" s="27"/>
      <c r="G110" s="27"/>
    </row>
    <row r="111" spans="1:7" x14ac:dyDescent="0.2">
      <c r="A111" s="27"/>
      <c r="B111" s="27"/>
      <c r="C111" s="27"/>
      <c r="D111" s="27"/>
      <c r="E111" s="27"/>
      <c r="F111" s="27"/>
      <c r="G111" s="27"/>
    </row>
    <row r="112" spans="1:7" x14ac:dyDescent="0.2">
      <c r="A112" s="27"/>
      <c r="B112" s="27"/>
      <c r="C112" s="27"/>
      <c r="D112" s="27"/>
      <c r="E112" s="27"/>
      <c r="F112" s="27"/>
      <c r="G112" s="27"/>
    </row>
    <row r="113" spans="1:7" x14ac:dyDescent="0.2">
      <c r="A113" s="27"/>
      <c r="B113" s="27"/>
      <c r="C113" s="27"/>
      <c r="D113" s="27"/>
      <c r="E113" s="27"/>
      <c r="F113" s="27"/>
      <c r="G113" s="27"/>
    </row>
    <row r="114" spans="1:7" x14ac:dyDescent="0.2">
      <c r="A114" s="27"/>
      <c r="B114" s="27"/>
      <c r="C114" s="27"/>
      <c r="D114" s="27"/>
      <c r="E114" s="27"/>
      <c r="F114" s="27"/>
      <c r="G114" s="27"/>
    </row>
    <row r="115" spans="1:7" x14ac:dyDescent="0.2">
      <c r="A115" s="27"/>
      <c r="B115" s="27"/>
      <c r="C115" s="27"/>
      <c r="D115" s="27"/>
      <c r="E115" s="27"/>
      <c r="F115" s="27"/>
      <c r="G115" s="27"/>
    </row>
    <row r="116" spans="1:7" x14ac:dyDescent="0.2">
      <c r="A116" s="27"/>
      <c r="B116" s="27"/>
      <c r="C116" s="27"/>
      <c r="D116" s="27"/>
      <c r="E116" s="27"/>
      <c r="F116" s="27"/>
      <c r="G116" s="27"/>
    </row>
    <row r="117" spans="1:7" x14ac:dyDescent="0.2">
      <c r="A117" s="27"/>
      <c r="B117" s="27"/>
      <c r="C117" s="27"/>
      <c r="D117" s="27"/>
      <c r="E117" s="27"/>
      <c r="F117" s="27"/>
      <c r="G117" s="27"/>
    </row>
    <row r="118" spans="1:7" x14ac:dyDescent="0.2">
      <c r="A118" s="27"/>
      <c r="B118" s="27"/>
      <c r="C118" s="27"/>
      <c r="D118" s="27"/>
      <c r="E118" s="27"/>
      <c r="F118" s="27"/>
      <c r="G118" s="27"/>
    </row>
    <row r="119" spans="1:7" x14ac:dyDescent="0.2">
      <c r="A119" s="27"/>
      <c r="B119" s="27"/>
      <c r="C119" s="27"/>
      <c r="D119" s="27"/>
      <c r="E119" s="27"/>
      <c r="F119" s="27"/>
      <c r="G119" s="27"/>
    </row>
    <row r="120" spans="1:7" x14ac:dyDescent="0.2">
      <c r="A120" s="27"/>
      <c r="B120" s="27"/>
      <c r="C120" s="27"/>
      <c r="D120" s="27"/>
      <c r="E120" s="27"/>
      <c r="F120" s="27"/>
      <c r="G120" s="27"/>
    </row>
    <row r="121" spans="1:7" x14ac:dyDescent="0.2">
      <c r="A121" s="27"/>
      <c r="B121" s="27"/>
      <c r="C121" s="27"/>
      <c r="D121" s="27"/>
      <c r="E121" s="27"/>
      <c r="F121" s="27"/>
      <c r="G121" s="27"/>
    </row>
    <row r="122" spans="1:7" x14ac:dyDescent="0.2">
      <c r="A122" s="27"/>
      <c r="B122" s="27"/>
      <c r="C122" s="27"/>
      <c r="D122" s="27"/>
      <c r="E122" s="27"/>
      <c r="F122" s="27"/>
      <c r="G122" s="27"/>
    </row>
    <row r="123" spans="1:7" x14ac:dyDescent="0.2">
      <c r="A123" s="27"/>
      <c r="B123" s="27"/>
      <c r="C123" s="27"/>
      <c r="D123" s="27"/>
      <c r="E123" s="27"/>
      <c r="F123" s="27"/>
      <c r="G123" s="27"/>
    </row>
    <row r="124" spans="1:7" x14ac:dyDescent="0.2">
      <c r="A124" s="27"/>
      <c r="B124" s="27"/>
      <c r="C124" s="27"/>
      <c r="D124" s="27"/>
      <c r="E124" s="27"/>
      <c r="F124" s="27"/>
      <c r="G124" s="27"/>
    </row>
    <row r="125" spans="1:7" x14ac:dyDescent="0.2">
      <c r="A125" s="27"/>
      <c r="B125" s="27"/>
      <c r="C125" s="27"/>
      <c r="D125" s="27"/>
      <c r="E125" s="27"/>
      <c r="F125" s="27"/>
      <c r="G125" s="27"/>
    </row>
    <row r="126" spans="1:7" x14ac:dyDescent="0.2">
      <c r="A126" s="27"/>
      <c r="B126" s="27"/>
      <c r="C126" s="27"/>
      <c r="D126" s="27"/>
      <c r="E126" s="27"/>
      <c r="F126" s="27"/>
      <c r="G126" s="27"/>
    </row>
    <row r="127" spans="1:7" x14ac:dyDescent="0.2">
      <c r="A127" s="27"/>
      <c r="B127" s="27"/>
      <c r="C127" s="27"/>
      <c r="D127" s="27"/>
      <c r="E127" s="27"/>
      <c r="F127" s="27"/>
      <c r="G127" s="27"/>
    </row>
    <row r="128" spans="1:7" x14ac:dyDescent="0.2">
      <c r="A128" s="27"/>
      <c r="B128" s="27"/>
      <c r="C128" s="27"/>
      <c r="D128" s="27"/>
      <c r="E128" s="27"/>
      <c r="F128" s="27"/>
      <c r="G128" s="27"/>
    </row>
    <row r="129" spans="1:7" x14ac:dyDescent="0.2">
      <c r="A129" s="27"/>
      <c r="B129" s="27"/>
      <c r="C129" s="27"/>
      <c r="D129" s="27"/>
      <c r="E129" s="27"/>
      <c r="F129" s="27"/>
      <c r="G129" s="27"/>
    </row>
    <row r="130" spans="1:7" x14ac:dyDescent="0.2">
      <c r="A130" s="27"/>
      <c r="B130" s="27"/>
      <c r="C130" s="27"/>
      <c r="D130" s="27"/>
      <c r="E130" s="27"/>
      <c r="F130" s="27"/>
      <c r="G130" s="27"/>
    </row>
    <row r="131" spans="1:7" x14ac:dyDescent="0.2">
      <c r="A131" s="27"/>
      <c r="B131" s="27"/>
      <c r="C131" s="27"/>
      <c r="D131" s="27"/>
      <c r="E131" s="27"/>
      <c r="F131" s="27"/>
      <c r="G131" s="27"/>
    </row>
    <row r="132" spans="1:7" x14ac:dyDescent="0.2">
      <c r="A132" s="27"/>
      <c r="B132" s="27"/>
      <c r="C132" s="27"/>
      <c r="D132" s="27"/>
      <c r="E132" s="27"/>
      <c r="F132" s="27"/>
      <c r="G132" s="27"/>
    </row>
    <row r="133" spans="1:7" x14ac:dyDescent="0.2">
      <c r="A133" s="27"/>
      <c r="B133" s="27"/>
      <c r="C133" s="27"/>
      <c r="D133" s="27"/>
      <c r="E133" s="27"/>
      <c r="F133" s="27"/>
      <c r="G133" s="27"/>
    </row>
    <row r="134" spans="1:7" x14ac:dyDescent="0.2">
      <c r="A134" s="27"/>
      <c r="B134" s="27"/>
      <c r="C134" s="27"/>
      <c r="D134" s="27"/>
      <c r="E134" s="27"/>
      <c r="F134" s="27"/>
      <c r="G134" s="27"/>
    </row>
    <row r="135" spans="1:7" x14ac:dyDescent="0.2">
      <c r="A135" s="27"/>
      <c r="B135" s="27"/>
      <c r="C135" s="27"/>
      <c r="D135" s="27"/>
      <c r="E135" s="27"/>
      <c r="F135" s="27"/>
      <c r="G135" s="27"/>
    </row>
    <row r="136" spans="1:7" x14ac:dyDescent="0.2">
      <c r="A136" s="27"/>
      <c r="B136" s="27"/>
      <c r="C136" s="27"/>
      <c r="D136" s="27"/>
      <c r="E136" s="27"/>
      <c r="F136" s="27"/>
      <c r="G136" s="27"/>
    </row>
    <row r="137" spans="1:7" x14ac:dyDescent="0.2">
      <c r="A137" s="27"/>
      <c r="B137" s="27"/>
      <c r="C137" s="27"/>
      <c r="D137" s="27"/>
      <c r="E137" s="27"/>
      <c r="F137" s="27"/>
      <c r="G137" s="27"/>
    </row>
    <row r="138" spans="1:7" x14ac:dyDescent="0.2">
      <c r="A138" s="27"/>
      <c r="B138" s="27"/>
      <c r="C138" s="27"/>
      <c r="D138" s="27"/>
      <c r="E138" s="27"/>
      <c r="F138" s="27"/>
      <c r="G138" s="27"/>
    </row>
    <row r="139" spans="1:7" x14ac:dyDescent="0.2">
      <c r="A139" s="27"/>
      <c r="B139" s="27"/>
      <c r="C139" s="27"/>
      <c r="D139" s="27"/>
      <c r="E139" s="27"/>
      <c r="F139" s="27"/>
      <c r="G139" s="27"/>
    </row>
    <row r="140" spans="1:7" x14ac:dyDescent="0.2">
      <c r="A140" s="27"/>
      <c r="B140" s="27"/>
      <c r="C140" s="27"/>
      <c r="D140" s="27"/>
      <c r="E140" s="27"/>
      <c r="F140" s="27"/>
      <c r="G140" s="27"/>
    </row>
    <row r="141" spans="1:7" x14ac:dyDescent="0.2">
      <c r="A141" s="27"/>
      <c r="B141" s="27"/>
      <c r="C141" s="27"/>
      <c r="D141" s="27"/>
      <c r="E141" s="27"/>
      <c r="F141" s="27"/>
      <c r="G141" s="27"/>
    </row>
    <row r="142" spans="1:7" x14ac:dyDescent="0.2">
      <c r="A142" s="27"/>
      <c r="B142" s="27"/>
      <c r="C142" s="27"/>
      <c r="D142" s="27"/>
      <c r="E142" s="27"/>
      <c r="F142" s="27"/>
      <c r="G142" s="27"/>
    </row>
    <row r="143" spans="1:7" x14ac:dyDescent="0.2">
      <c r="A143" s="27"/>
      <c r="B143" s="27"/>
      <c r="C143" s="27"/>
      <c r="D143" s="27"/>
      <c r="E143" s="27"/>
      <c r="F143" s="27"/>
      <c r="G143" s="27"/>
    </row>
    <row r="144" spans="1:7" x14ac:dyDescent="0.2">
      <c r="A144" s="27"/>
      <c r="B144" s="27"/>
      <c r="C144" s="27"/>
      <c r="D144" s="27"/>
      <c r="E144" s="27"/>
      <c r="F144" s="27"/>
      <c r="G144" s="27"/>
    </row>
    <row r="145" spans="1:7" x14ac:dyDescent="0.2">
      <c r="A145" s="27"/>
      <c r="B145" s="27"/>
      <c r="C145" s="27"/>
      <c r="D145" s="27"/>
      <c r="E145" s="27"/>
      <c r="F145" s="27"/>
      <c r="G145" s="27"/>
    </row>
    <row r="146" spans="1:7" x14ac:dyDescent="0.2">
      <c r="A146" s="27"/>
      <c r="B146" s="27"/>
      <c r="C146" s="27"/>
      <c r="D146" s="27"/>
      <c r="E146" s="27"/>
      <c r="F146" s="27"/>
      <c r="G146" s="27"/>
    </row>
    <row r="147" spans="1:7" x14ac:dyDescent="0.2">
      <c r="A147" s="27"/>
      <c r="B147" s="27"/>
      <c r="C147" s="27"/>
      <c r="D147" s="27"/>
      <c r="E147" s="27"/>
      <c r="F147" s="27"/>
      <c r="G147" s="27"/>
    </row>
    <row r="148" spans="1:7" x14ac:dyDescent="0.2">
      <c r="A148" s="27"/>
      <c r="B148" s="27"/>
      <c r="C148" s="27"/>
      <c r="D148" s="27"/>
      <c r="E148" s="27"/>
      <c r="F148" s="27"/>
      <c r="G148" s="27"/>
    </row>
    <row r="149" spans="1:7" x14ac:dyDescent="0.2">
      <c r="A149" s="27"/>
      <c r="B149" s="27"/>
      <c r="C149" s="27"/>
      <c r="D149" s="27"/>
      <c r="E149" s="27"/>
      <c r="F149" s="27"/>
      <c r="G149" s="27"/>
    </row>
    <row r="150" spans="1:7" x14ac:dyDescent="0.2">
      <c r="A150" s="27"/>
      <c r="B150" s="27"/>
      <c r="C150" s="27"/>
      <c r="D150" s="27"/>
      <c r="E150" s="27"/>
      <c r="F150" s="27"/>
      <c r="G150" s="27"/>
    </row>
    <row r="151" spans="1:7" x14ac:dyDescent="0.2">
      <c r="A151" s="27"/>
      <c r="B151" s="27"/>
      <c r="C151" s="27"/>
      <c r="D151" s="27"/>
      <c r="E151" s="27"/>
      <c r="F151" s="27"/>
      <c r="G151" s="27"/>
    </row>
    <row r="152" spans="1:7" x14ac:dyDescent="0.2">
      <c r="A152" s="27"/>
      <c r="B152" s="27"/>
      <c r="C152" s="27"/>
      <c r="D152" s="27"/>
      <c r="E152" s="27"/>
      <c r="F152" s="27"/>
      <c r="G152" s="27"/>
    </row>
    <row r="153" spans="1:7" x14ac:dyDescent="0.2">
      <c r="A153" s="27"/>
      <c r="B153" s="27"/>
      <c r="C153" s="27"/>
      <c r="D153" s="27"/>
      <c r="E153" s="27"/>
      <c r="F153" s="27"/>
      <c r="G153" s="27"/>
    </row>
    <row r="154" spans="1:7" x14ac:dyDescent="0.2">
      <c r="A154" s="27"/>
      <c r="B154" s="27"/>
      <c r="C154" s="27"/>
      <c r="D154" s="27"/>
      <c r="E154" s="27"/>
      <c r="F154" s="27"/>
      <c r="G154" s="27"/>
    </row>
    <row r="155" spans="1:7" x14ac:dyDescent="0.2">
      <c r="A155" s="27"/>
      <c r="B155" s="27"/>
      <c r="C155" s="27"/>
      <c r="D155" s="27"/>
      <c r="E155" s="27"/>
      <c r="F155" s="27"/>
      <c r="G155" s="27"/>
    </row>
    <row r="156" spans="1:7" x14ac:dyDescent="0.2">
      <c r="A156" s="27"/>
      <c r="B156" s="27"/>
      <c r="C156" s="27"/>
      <c r="D156" s="27"/>
      <c r="E156" s="27"/>
      <c r="F156" s="27"/>
      <c r="G156" s="27"/>
    </row>
    <row r="157" spans="1:7" x14ac:dyDescent="0.2">
      <c r="A157" s="27"/>
      <c r="B157" s="27"/>
      <c r="C157" s="27"/>
      <c r="D157" s="27"/>
      <c r="E157" s="27"/>
      <c r="F157" s="27"/>
      <c r="G157" s="27"/>
    </row>
    <row r="158" spans="1:7" x14ac:dyDescent="0.2">
      <c r="A158" s="27"/>
      <c r="B158" s="27"/>
      <c r="C158" s="27"/>
      <c r="D158" s="27"/>
      <c r="E158" s="27"/>
      <c r="F158" s="27"/>
      <c r="G158" s="27"/>
    </row>
    <row r="159" spans="1:7" x14ac:dyDescent="0.2">
      <c r="A159" s="27"/>
      <c r="B159" s="27"/>
      <c r="C159" s="27"/>
      <c r="D159" s="27"/>
      <c r="E159" s="27"/>
      <c r="F159" s="27"/>
      <c r="G159" s="27"/>
    </row>
    <row r="160" spans="1:7" x14ac:dyDescent="0.2">
      <c r="A160" s="27"/>
      <c r="B160" s="27"/>
      <c r="C160" s="27"/>
      <c r="D160" s="27"/>
      <c r="E160" s="27"/>
      <c r="F160" s="27"/>
      <c r="G160" s="27"/>
    </row>
    <row r="161" spans="1:7" x14ac:dyDescent="0.2">
      <c r="A161" s="27"/>
      <c r="B161" s="27"/>
      <c r="C161" s="27"/>
      <c r="D161" s="27"/>
      <c r="E161" s="27"/>
      <c r="F161" s="27"/>
      <c r="G161" s="27"/>
    </row>
    <row r="162" spans="1:7" x14ac:dyDescent="0.2">
      <c r="A162" s="27"/>
      <c r="B162" s="27"/>
      <c r="C162" s="27"/>
      <c r="D162" s="27"/>
      <c r="E162" s="27"/>
      <c r="F162" s="27"/>
      <c r="G162" s="27"/>
    </row>
    <row r="163" spans="1:7" x14ac:dyDescent="0.2">
      <c r="A163" s="27"/>
      <c r="B163" s="27"/>
      <c r="C163" s="27"/>
      <c r="D163" s="27"/>
      <c r="E163" s="27"/>
      <c r="F163" s="27"/>
      <c r="G163" s="27"/>
    </row>
    <row r="164" spans="1:7" x14ac:dyDescent="0.2">
      <c r="A164" s="27"/>
      <c r="B164" s="27"/>
      <c r="C164" s="27"/>
      <c r="D164" s="27"/>
      <c r="E164" s="27"/>
      <c r="F164" s="27"/>
      <c r="G164" s="27"/>
    </row>
    <row r="165" spans="1:7" x14ac:dyDescent="0.2">
      <c r="A165" s="27"/>
      <c r="B165" s="27"/>
      <c r="C165" s="27"/>
      <c r="D165" s="27"/>
      <c r="E165" s="27"/>
      <c r="F165" s="27"/>
      <c r="G165" s="27"/>
    </row>
    <row r="166" spans="1:7" x14ac:dyDescent="0.2">
      <c r="A166" s="27"/>
      <c r="B166" s="27"/>
      <c r="C166" s="27"/>
      <c r="D166" s="27"/>
      <c r="E166" s="27"/>
      <c r="F166" s="27"/>
      <c r="G166" s="27"/>
    </row>
    <row r="167" spans="1:7" x14ac:dyDescent="0.2">
      <c r="A167" s="27"/>
      <c r="B167" s="27"/>
      <c r="C167" s="27"/>
      <c r="D167" s="27"/>
      <c r="E167" s="27"/>
      <c r="F167" s="27"/>
      <c r="G167" s="27"/>
    </row>
    <row r="168" spans="1:7" x14ac:dyDescent="0.2">
      <c r="A168" s="27"/>
      <c r="B168" s="27"/>
      <c r="C168" s="27"/>
      <c r="D168" s="27"/>
      <c r="E168" s="27"/>
      <c r="F168" s="27"/>
      <c r="G168" s="27"/>
    </row>
    <row r="169" spans="1:7" x14ac:dyDescent="0.2">
      <c r="A169" s="27"/>
      <c r="B169" s="27"/>
      <c r="C169" s="27"/>
      <c r="D169" s="27"/>
      <c r="E169" s="27"/>
      <c r="F169" s="27"/>
      <c r="G169" s="27"/>
    </row>
    <row r="170" spans="1:7" x14ac:dyDescent="0.2">
      <c r="A170" s="27"/>
      <c r="B170" s="27"/>
      <c r="C170" s="27"/>
      <c r="D170" s="27"/>
      <c r="E170" s="27"/>
      <c r="F170" s="27"/>
      <c r="G170" s="27"/>
    </row>
    <row r="171" spans="1:7" x14ac:dyDescent="0.2">
      <c r="A171" s="27"/>
      <c r="B171" s="27"/>
      <c r="C171" s="27"/>
      <c r="D171" s="27"/>
      <c r="E171" s="27"/>
      <c r="F171" s="27"/>
      <c r="G171" s="27"/>
    </row>
    <row r="172" spans="1:7" x14ac:dyDescent="0.2">
      <c r="A172" s="27"/>
      <c r="B172" s="27"/>
      <c r="C172" s="27"/>
      <c r="D172" s="27"/>
      <c r="E172" s="27"/>
      <c r="F172" s="27"/>
      <c r="G172" s="27"/>
    </row>
    <row r="173" spans="1:7" x14ac:dyDescent="0.2">
      <c r="A173" s="27"/>
      <c r="B173" s="27"/>
      <c r="C173" s="27"/>
      <c r="D173" s="27"/>
      <c r="E173" s="27"/>
      <c r="F173" s="27"/>
      <c r="G173" s="27"/>
    </row>
    <row r="174" spans="1:7" x14ac:dyDescent="0.2">
      <c r="A174" s="27"/>
      <c r="B174" s="27"/>
      <c r="C174" s="27"/>
      <c r="D174" s="27"/>
      <c r="E174" s="27"/>
      <c r="F174" s="27"/>
      <c r="G174" s="27"/>
    </row>
    <row r="175" spans="1:7" x14ac:dyDescent="0.2">
      <c r="A175" s="27"/>
      <c r="B175" s="27"/>
      <c r="C175" s="27"/>
      <c r="D175" s="27"/>
      <c r="E175" s="27"/>
      <c r="F175" s="27"/>
      <c r="G175" s="27"/>
    </row>
    <row r="176" spans="1:7" x14ac:dyDescent="0.2">
      <c r="A176" s="27"/>
      <c r="B176" s="27"/>
      <c r="C176" s="27"/>
      <c r="D176" s="27"/>
      <c r="E176" s="27"/>
      <c r="F176" s="27"/>
      <c r="G176" s="27"/>
    </row>
    <row r="177" spans="1:7" x14ac:dyDescent="0.2">
      <c r="A177" s="27"/>
      <c r="B177" s="27"/>
      <c r="C177" s="27"/>
      <c r="D177" s="27"/>
      <c r="E177" s="27"/>
      <c r="F177" s="27"/>
      <c r="G177" s="27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27" r:id="rId1" display="www.statistik-nord.de"/>
    <hyperlink ref="B28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A I 3 - j 13 SH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5" t="s">
        <v>166</v>
      </c>
      <c r="B1" s="95"/>
      <c r="C1" s="96"/>
      <c r="D1" s="96"/>
      <c r="E1" s="96"/>
    </row>
    <row r="2" spans="1:8" s="10" customFormat="1" ht="14.1" customHeight="1" x14ac:dyDescent="0.2">
      <c r="A2" s="99" t="s">
        <v>168</v>
      </c>
      <c r="B2" s="99"/>
      <c r="C2" s="99"/>
      <c r="D2" s="99"/>
      <c r="E2" s="99"/>
    </row>
    <row r="3" spans="1:8" s="10" customFormat="1" ht="14.1" customHeight="1" x14ac:dyDescent="0.25">
      <c r="A3" s="95" t="s">
        <v>142</v>
      </c>
      <c r="B3" s="95"/>
      <c r="C3" s="95"/>
      <c r="D3" s="95"/>
      <c r="E3" s="95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35" customHeight="1" x14ac:dyDescent="0.2">
      <c r="A5" s="100" t="s">
        <v>165</v>
      </c>
      <c r="B5" s="102" t="s">
        <v>167</v>
      </c>
      <c r="C5" s="97" t="s">
        <v>30</v>
      </c>
      <c r="D5" s="97" t="s">
        <v>22</v>
      </c>
      <c r="E5" s="98" t="s">
        <v>23</v>
      </c>
    </row>
    <row r="6" spans="1:8" ht="28.35" customHeight="1" x14ac:dyDescent="0.2">
      <c r="A6" s="101"/>
      <c r="B6" s="103"/>
      <c r="C6" s="18" t="s">
        <v>162</v>
      </c>
      <c r="D6" s="18" t="s">
        <v>163</v>
      </c>
      <c r="E6" s="19" t="s">
        <v>164</v>
      </c>
    </row>
    <row r="7" spans="1:8" ht="14.1" customHeight="1" x14ac:dyDescent="0.25">
      <c r="A7" s="35"/>
      <c r="B7" s="41"/>
      <c r="C7" s="20"/>
      <c r="D7" s="20"/>
      <c r="E7" s="20"/>
    </row>
    <row r="8" spans="1:8" ht="14.1" customHeight="1" x14ac:dyDescent="0.25">
      <c r="A8" s="36" t="s">
        <v>31</v>
      </c>
      <c r="B8" s="48">
        <v>2013</v>
      </c>
      <c r="C8" s="49">
        <v>21994</v>
      </c>
      <c r="D8" s="49">
        <v>11247</v>
      </c>
      <c r="E8" s="49">
        <v>10747</v>
      </c>
    </row>
    <row r="9" spans="1:8" ht="14.1" customHeight="1" x14ac:dyDescent="0.25">
      <c r="A9" s="36" t="s">
        <v>32</v>
      </c>
      <c r="B9" s="48">
        <f>$B$8-1</f>
        <v>2012</v>
      </c>
      <c r="C9" s="49">
        <v>22767</v>
      </c>
      <c r="D9" s="49">
        <v>11723</v>
      </c>
      <c r="E9" s="49">
        <v>11044</v>
      </c>
    </row>
    <row r="10" spans="1:8" ht="14.1" customHeight="1" x14ac:dyDescent="0.25">
      <c r="A10" s="36" t="s">
        <v>33</v>
      </c>
      <c r="B10" s="48">
        <f>$B$8-2</f>
        <v>2011</v>
      </c>
      <c r="C10" s="49">
        <v>22100</v>
      </c>
      <c r="D10" s="49">
        <v>11271</v>
      </c>
      <c r="E10" s="49">
        <v>10829</v>
      </c>
    </row>
    <row r="11" spans="1:8" ht="14.1" customHeight="1" x14ac:dyDescent="0.25">
      <c r="A11" s="36" t="s">
        <v>34</v>
      </c>
      <c r="B11" s="48">
        <f>$B$8-3</f>
        <v>2010</v>
      </c>
      <c r="C11" s="49">
        <v>23374</v>
      </c>
      <c r="D11" s="49">
        <v>11951</v>
      </c>
      <c r="E11" s="49">
        <v>11423</v>
      </c>
      <c r="H11" s="23"/>
    </row>
    <row r="12" spans="1:8" ht="14.1" customHeight="1" x14ac:dyDescent="0.25">
      <c r="A12" s="36" t="s">
        <v>35</v>
      </c>
      <c r="B12" s="48">
        <f>$B$8-4</f>
        <v>2009</v>
      </c>
      <c r="C12" s="49">
        <v>23096</v>
      </c>
      <c r="D12" s="49">
        <v>11957</v>
      </c>
      <c r="E12" s="49">
        <v>11139</v>
      </c>
    </row>
    <row r="13" spans="1:8" ht="14.1" customHeight="1" x14ac:dyDescent="0.25">
      <c r="A13" s="43" t="s">
        <v>36</v>
      </c>
      <c r="B13" s="48"/>
      <c r="C13" s="49">
        <f>SUM(C8:C12)</f>
        <v>113331</v>
      </c>
      <c r="D13" s="49">
        <f>SUM(D8:D12)</f>
        <v>58149</v>
      </c>
      <c r="E13" s="49">
        <f>SUM(E8:E12)</f>
        <v>55182</v>
      </c>
    </row>
    <row r="14" spans="1:8" ht="14.1" customHeight="1" x14ac:dyDescent="0.25">
      <c r="A14" s="37" t="s">
        <v>37</v>
      </c>
      <c r="B14" s="48">
        <f>$B$8-5</f>
        <v>2008</v>
      </c>
      <c r="C14" s="49">
        <v>23993</v>
      </c>
      <c r="D14" s="49">
        <v>12152</v>
      </c>
      <c r="E14" s="49">
        <v>11841</v>
      </c>
    </row>
    <row r="15" spans="1:8" ht="14.1" customHeight="1" x14ac:dyDescent="0.25">
      <c r="A15" s="37" t="s">
        <v>38</v>
      </c>
      <c r="B15" s="48">
        <f>$B$8-6</f>
        <v>2007</v>
      </c>
      <c r="C15" s="49">
        <v>24253</v>
      </c>
      <c r="D15" s="49">
        <v>12512</v>
      </c>
      <c r="E15" s="49">
        <v>11741</v>
      </c>
    </row>
    <row r="16" spans="1:8" ht="14.1" customHeight="1" x14ac:dyDescent="0.25">
      <c r="A16" s="37" t="s">
        <v>39</v>
      </c>
      <c r="B16" s="48">
        <f>$B$8-7</f>
        <v>2006</v>
      </c>
      <c r="C16" s="49">
        <v>24071</v>
      </c>
      <c r="D16" s="49">
        <v>12396</v>
      </c>
      <c r="E16" s="49">
        <v>11675</v>
      </c>
    </row>
    <row r="17" spans="1:5" ht="14.1" customHeight="1" x14ac:dyDescent="0.25">
      <c r="A17" s="37" t="s">
        <v>40</v>
      </c>
      <c r="B17" s="48">
        <f>$B$8-8</f>
        <v>2005</v>
      </c>
      <c r="C17" s="49">
        <v>24181</v>
      </c>
      <c r="D17" s="49">
        <v>12375</v>
      </c>
      <c r="E17" s="49">
        <v>11806</v>
      </c>
    </row>
    <row r="18" spans="1:5" ht="14.1" customHeight="1" x14ac:dyDescent="0.25">
      <c r="A18" s="37" t="s">
        <v>41</v>
      </c>
      <c r="B18" s="48">
        <f>$B$8-9</f>
        <v>2004</v>
      </c>
      <c r="C18" s="49">
        <v>25512</v>
      </c>
      <c r="D18" s="49">
        <v>13135</v>
      </c>
      <c r="E18" s="49">
        <v>12377</v>
      </c>
    </row>
    <row r="19" spans="1:5" ht="14.1" customHeight="1" x14ac:dyDescent="0.25">
      <c r="A19" s="44" t="s">
        <v>36</v>
      </c>
      <c r="B19" s="50"/>
      <c r="C19" s="49">
        <f>SUM(C14:C18)</f>
        <v>122010</v>
      </c>
      <c r="D19" s="49">
        <f>SUM(D14:D18)</f>
        <v>62570</v>
      </c>
      <c r="E19" s="49">
        <f>SUM(E14:E18)</f>
        <v>59440</v>
      </c>
    </row>
    <row r="20" spans="1:5" ht="14.1" customHeight="1" x14ac:dyDescent="0.25">
      <c r="A20" s="37" t="s">
        <v>42</v>
      </c>
      <c r="B20" s="48">
        <f>$B$8-10</f>
        <v>2003</v>
      </c>
      <c r="C20" s="49">
        <v>25842</v>
      </c>
      <c r="D20" s="49">
        <v>13228</v>
      </c>
      <c r="E20" s="49">
        <v>12614</v>
      </c>
    </row>
    <row r="21" spans="1:5" ht="14.1" customHeight="1" x14ac:dyDescent="0.25">
      <c r="A21" s="37" t="s">
        <v>43</v>
      </c>
      <c r="B21" s="48">
        <f>$B$8-11</f>
        <v>2002</v>
      </c>
      <c r="C21" s="49">
        <v>26521</v>
      </c>
      <c r="D21" s="49">
        <v>13541</v>
      </c>
      <c r="E21" s="49">
        <v>12980</v>
      </c>
    </row>
    <row r="22" spans="1:5" ht="14.1" customHeight="1" x14ac:dyDescent="0.25">
      <c r="A22" s="37" t="s">
        <v>44</v>
      </c>
      <c r="B22" s="48">
        <f>$B$8-12</f>
        <v>2001</v>
      </c>
      <c r="C22" s="49">
        <v>27456</v>
      </c>
      <c r="D22" s="49">
        <v>14007</v>
      </c>
      <c r="E22" s="49">
        <v>13449</v>
      </c>
    </row>
    <row r="23" spans="1:5" ht="14.1" customHeight="1" x14ac:dyDescent="0.25">
      <c r="A23" s="37" t="s">
        <v>45</v>
      </c>
      <c r="B23" s="48">
        <f>$B$8-13</f>
        <v>2000</v>
      </c>
      <c r="C23" s="49">
        <v>29075</v>
      </c>
      <c r="D23" s="49">
        <v>14819</v>
      </c>
      <c r="E23" s="49">
        <v>14256</v>
      </c>
    </row>
    <row r="24" spans="1:5" ht="14.1" customHeight="1" x14ac:dyDescent="0.25">
      <c r="A24" s="37" t="s">
        <v>46</v>
      </c>
      <c r="B24" s="48">
        <f>$B$8-14</f>
        <v>1999</v>
      </c>
      <c r="C24" s="49">
        <v>29707</v>
      </c>
      <c r="D24" s="49">
        <v>15231</v>
      </c>
      <c r="E24" s="49">
        <v>14476</v>
      </c>
    </row>
    <row r="25" spans="1:5" ht="14.1" customHeight="1" x14ac:dyDescent="0.25">
      <c r="A25" s="44" t="s">
        <v>36</v>
      </c>
      <c r="B25" s="50"/>
      <c r="C25" s="49">
        <f>SUM(C20:C24)</f>
        <v>138601</v>
      </c>
      <c r="D25" s="49">
        <f>SUM(D20:D24)</f>
        <v>70826</v>
      </c>
      <c r="E25" s="49">
        <f>SUM(E20:E24)</f>
        <v>67775</v>
      </c>
    </row>
    <row r="26" spans="1:5" ht="14.1" customHeight="1" x14ac:dyDescent="0.25">
      <c r="A26" s="37" t="s">
        <v>47</v>
      </c>
      <c r="B26" s="48">
        <f>$B$8-15</f>
        <v>1998</v>
      </c>
      <c r="C26" s="49">
        <v>30147</v>
      </c>
      <c r="D26" s="49">
        <v>15347</v>
      </c>
      <c r="E26" s="49">
        <v>14800</v>
      </c>
    </row>
    <row r="27" spans="1:5" ht="14.1" customHeight="1" x14ac:dyDescent="0.25">
      <c r="A27" s="37" t="s">
        <v>48</v>
      </c>
      <c r="B27" s="48">
        <f>$B$8-16</f>
        <v>1997</v>
      </c>
      <c r="C27" s="49">
        <v>31361</v>
      </c>
      <c r="D27" s="49">
        <v>16269</v>
      </c>
      <c r="E27" s="49">
        <v>15092</v>
      </c>
    </row>
    <row r="28" spans="1:5" ht="14.1" customHeight="1" x14ac:dyDescent="0.25">
      <c r="A28" s="37" t="s">
        <v>49</v>
      </c>
      <c r="B28" s="48">
        <f>$B$8-17</f>
        <v>1996</v>
      </c>
      <c r="C28" s="49">
        <v>31011</v>
      </c>
      <c r="D28" s="49">
        <v>15932</v>
      </c>
      <c r="E28" s="49">
        <v>15079</v>
      </c>
    </row>
    <row r="29" spans="1:5" ht="14.1" customHeight="1" x14ac:dyDescent="0.25">
      <c r="A29" s="37" t="s">
        <v>50</v>
      </c>
      <c r="B29" s="48">
        <f>$B$8-18</f>
        <v>1995</v>
      </c>
      <c r="C29" s="49">
        <v>29999</v>
      </c>
      <c r="D29" s="49">
        <v>15394</v>
      </c>
      <c r="E29" s="49">
        <v>14605</v>
      </c>
    </row>
    <row r="30" spans="1:5" ht="14.1" customHeight="1" x14ac:dyDescent="0.25">
      <c r="A30" s="36" t="s">
        <v>51</v>
      </c>
      <c r="B30" s="48">
        <f>$B$8-19</f>
        <v>1994</v>
      </c>
      <c r="C30" s="49">
        <v>30558</v>
      </c>
      <c r="D30" s="49">
        <v>15739</v>
      </c>
      <c r="E30" s="49">
        <v>14819</v>
      </c>
    </row>
    <row r="31" spans="1:5" ht="14.1" customHeight="1" x14ac:dyDescent="0.25">
      <c r="A31" s="44" t="s">
        <v>36</v>
      </c>
      <c r="B31" s="50"/>
      <c r="C31" s="49">
        <f>SUM(C26:C30)</f>
        <v>153076</v>
      </c>
      <c r="D31" s="49">
        <f>SUM(D26:D30)</f>
        <v>78681</v>
      </c>
      <c r="E31" s="49">
        <f>SUM(E26:E30)</f>
        <v>74395</v>
      </c>
    </row>
    <row r="32" spans="1:5" ht="14.1" customHeight="1" x14ac:dyDescent="0.25">
      <c r="A32" s="37" t="s">
        <v>52</v>
      </c>
      <c r="B32" s="48">
        <f>$B$8-20</f>
        <v>1993</v>
      </c>
      <c r="C32" s="49">
        <v>30867</v>
      </c>
      <c r="D32" s="49">
        <v>15897</v>
      </c>
      <c r="E32" s="49">
        <v>14970</v>
      </c>
    </row>
    <row r="33" spans="1:5" ht="14.1" customHeight="1" x14ac:dyDescent="0.25">
      <c r="A33" s="37" t="s">
        <v>53</v>
      </c>
      <c r="B33" s="48">
        <f>$B$8-21</f>
        <v>1992</v>
      </c>
      <c r="C33" s="49">
        <v>30400</v>
      </c>
      <c r="D33" s="49">
        <v>15625</v>
      </c>
      <c r="E33" s="49">
        <v>14775</v>
      </c>
    </row>
    <row r="34" spans="1:5" ht="14.1" customHeight="1" x14ac:dyDescent="0.25">
      <c r="A34" s="37" t="s">
        <v>54</v>
      </c>
      <c r="B34" s="48">
        <f>$B$8-22</f>
        <v>1991</v>
      </c>
      <c r="C34" s="49">
        <v>30740</v>
      </c>
      <c r="D34" s="49">
        <v>15881</v>
      </c>
      <c r="E34" s="49">
        <v>14859</v>
      </c>
    </row>
    <row r="35" spans="1:5" ht="14.1" customHeight="1" x14ac:dyDescent="0.25">
      <c r="A35" s="37" t="s">
        <v>55</v>
      </c>
      <c r="B35" s="48">
        <f>$B$8-23</f>
        <v>1990</v>
      </c>
      <c r="C35" s="49">
        <v>32091</v>
      </c>
      <c r="D35" s="49">
        <v>16425</v>
      </c>
      <c r="E35" s="49">
        <v>15666</v>
      </c>
    </row>
    <row r="36" spans="1:5" ht="14.1" customHeight="1" x14ac:dyDescent="0.25">
      <c r="A36" s="37" t="s">
        <v>56</v>
      </c>
      <c r="B36" s="48">
        <f>$B$8-24</f>
        <v>1989</v>
      </c>
      <c r="C36" s="49">
        <v>30886</v>
      </c>
      <c r="D36" s="49">
        <v>15769</v>
      </c>
      <c r="E36" s="49">
        <v>15117</v>
      </c>
    </row>
    <row r="37" spans="1:5" ht="14.1" customHeight="1" x14ac:dyDescent="0.25">
      <c r="A37" s="44" t="s">
        <v>36</v>
      </c>
      <c r="B37" s="50"/>
      <c r="C37" s="49">
        <f>SUM(C32:C36)</f>
        <v>154984</v>
      </c>
      <c r="D37" s="49">
        <f>SUM(D32:D36)</f>
        <v>79597</v>
      </c>
      <c r="E37" s="49">
        <f>SUM(E32:E36)</f>
        <v>75387</v>
      </c>
    </row>
    <row r="38" spans="1:5" ht="14.1" customHeight="1" x14ac:dyDescent="0.25">
      <c r="A38" s="37" t="s">
        <v>57</v>
      </c>
      <c r="B38" s="48">
        <f>$B$8-25</f>
        <v>1988</v>
      </c>
      <c r="C38" s="49">
        <v>31802</v>
      </c>
      <c r="D38" s="49">
        <v>16422</v>
      </c>
      <c r="E38" s="49">
        <v>15380</v>
      </c>
    </row>
    <row r="39" spans="1:5" ht="14.1" customHeight="1" x14ac:dyDescent="0.25">
      <c r="A39" s="37" t="s">
        <v>58</v>
      </c>
      <c r="B39" s="48">
        <f>$B$8-26</f>
        <v>1987</v>
      </c>
      <c r="C39" s="49">
        <v>30976</v>
      </c>
      <c r="D39" s="49">
        <v>15979</v>
      </c>
      <c r="E39" s="49">
        <v>14997</v>
      </c>
    </row>
    <row r="40" spans="1:5" ht="14.1" customHeight="1" x14ac:dyDescent="0.25">
      <c r="A40" s="37" t="s">
        <v>59</v>
      </c>
      <c r="B40" s="48">
        <f>$B$8-27</f>
        <v>1986</v>
      </c>
      <c r="C40" s="49">
        <v>29856</v>
      </c>
      <c r="D40" s="49">
        <v>15175</v>
      </c>
      <c r="E40" s="49">
        <v>14681</v>
      </c>
    </row>
    <row r="41" spans="1:5" ht="14.1" customHeight="1" x14ac:dyDescent="0.2">
      <c r="A41" s="37" t="s">
        <v>60</v>
      </c>
      <c r="B41" s="48">
        <f>$B$8-28</f>
        <v>1985</v>
      </c>
      <c r="C41" s="49">
        <v>28710</v>
      </c>
      <c r="D41" s="49">
        <v>14372</v>
      </c>
      <c r="E41" s="49">
        <v>14338</v>
      </c>
    </row>
    <row r="42" spans="1:5" ht="14.1" customHeight="1" x14ac:dyDescent="0.2">
      <c r="A42" s="37" t="s">
        <v>61</v>
      </c>
      <c r="B42" s="48">
        <f>$B$8-29</f>
        <v>1984</v>
      </c>
      <c r="C42" s="49">
        <v>28850</v>
      </c>
      <c r="D42" s="49">
        <v>14514</v>
      </c>
      <c r="E42" s="49">
        <v>14336</v>
      </c>
    </row>
    <row r="43" spans="1:5" ht="14.1" customHeight="1" x14ac:dyDescent="0.2">
      <c r="A43" s="44" t="s">
        <v>36</v>
      </c>
      <c r="B43" s="50"/>
      <c r="C43" s="49">
        <f>SUM(C38:C42)</f>
        <v>150194</v>
      </c>
      <c r="D43" s="49">
        <f>SUM(D38:D42)</f>
        <v>76462</v>
      </c>
      <c r="E43" s="49">
        <f>SUM(E38:E42)</f>
        <v>73732</v>
      </c>
    </row>
    <row r="44" spans="1:5" ht="14.1" customHeight="1" x14ac:dyDescent="0.2">
      <c r="A44" s="37" t="s">
        <v>62</v>
      </c>
      <c r="B44" s="48">
        <f>$B$8-30</f>
        <v>1983</v>
      </c>
      <c r="C44" s="49">
        <v>29261</v>
      </c>
      <c r="D44" s="49">
        <v>14525</v>
      </c>
      <c r="E44" s="49">
        <v>14736</v>
      </c>
    </row>
    <row r="45" spans="1:5" ht="14.1" customHeight="1" x14ac:dyDescent="0.2">
      <c r="A45" s="37" t="s">
        <v>63</v>
      </c>
      <c r="B45" s="48">
        <f>$B$8-31</f>
        <v>1982</v>
      </c>
      <c r="C45" s="49">
        <v>30637</v>
      </c>
      <c r="D45" s="49">
        <v>15108</v>
      </c>
      <c r="E45" s="49">
        <v>15529</v>
      </c>
    </row>
    <row r="46" spans="1:5" ht="14.1" customHeight="1" x14ac:dyDescent="0.2">
      <c r="A46" s="37" t="s">
        <v>64</v>
      </c>
      <c r="B46" s="48">
        <f>$B$8-32</f>
        <v>1981</v>
      </c>
      <c r="C46" s="49">
        <v>30850</v>
      </c>
      <c r="D46" s="49">
        <v>15133</v>
      </c>
      <c r="E46" s="49">
        <v>15717</v>
      </c>
    </row>
    <row r="47" spans="1:5" ht="14.1" customHeight="1" x14ac:dyDescent="0.2">
      <c r="A47" s="37" t="s">
        <v>65</v>
      </c>
      <c r="B47" s="48">
        <f>$B$8-33</f>
        <v>1980</v>
      </c>
      <c r="C47" s="49">
        <v>31503</v>
      </c>
      <c r="D47" s="49">
        <v>15319</v>
      </c>
      <c r="E47" s="49">
        <v>16184</v>
      </c>
    </row>
    <row r="48" spans="1:5" ht="14.1" customHeight="1" x14ac:dyDescent="0.2">
      <c r="A48" s="37" t="s">
        <v>66</v>
      </c>
      <c r="B48" s="48">
        <f>$B$8-34</f>
        <v>1979</v>
      </c>
      <c r="C48" s="49">
        <v>30147</v>
      </c>
      <c r="D48" s="49">
        <v>14724</v>
      </c>
      <c r="E48" s="49">
        <v>15423</v>
      </c>
    </row>
    <row r="49" spans="1:5" ht="14.1" customHeight="1" x14ac:dyDescent="0.2">
      <c r="A49" s="44" t="s">
        <v>36</v>
      </c>
      <c r="B49" s="50"/>
      <c r="C49" s="49">
        <f>SUM(C44:C48)</f>
        <v>152398</v>
      </c>
      <c r="D49" s="49">
        <f>SUM(D44:D48)</f>
        <v>74809</v>
      </c>
      <c r="E49" s="49">
        <f>SUM(E44:E48)</f>
        <v>77589</v>
      </c>
    </row>
    <row r="50" spans="1:5" ht="14.1" customHeight="1" x14ac:dyDescent="0.2">
      <c r="A50" s="37" t="s">
        <v>67</v>
      </c>
      <c r="B50" s="48">
        <f>$B$8-35</f>
        <v>1978</v>
      </c>
      <c r="C50" s="49">
        <v>30422</v>
      </c>
      <c r="D50" s="49">
        <v>14948</v>
      </c>
      <c r="E50" s="49">
        <v>15474</v>
      </c>
    </row>
    <row r="51" spans="1:5" ht="14.1" customHeight="1" x14ac:dyDescent="0.2">
      <c r="A51" s="37" t="s">
        <v>68</v>
      </c>
      <c r="B51" s="48">
        <f>$B$8-36</f>
        <v>1977</v>
      </c>
      <c r="C51" s="49">
        <v>30558</v>
      </c>
      <c r="D51" s="49">
        <v>14957</v>
      </c>
      <c r="E51" s="49">
        <v>15601</v>
      </c>
    </row>
    <row r="52" spans="1:5" ht="14.1" customHeight="1" x14ac:dyDescent="0.2">
      <c r="A52" s="37" t="s">
        <v>69</v>
      </c>
      <c r="B52" s="48">
        <f>$B$8-37</f>
        <v>1976</v>
      </c>
      <c r="C52" s="49">
        <v>30946</v>
      </c>
      <c r="D52" s="49">
        <v>15074</v>
      </c>
      <c r="E52" s="49">
        <v>15872</v>
      </c>
    </row>
    <row r="53" spans="1:5" ht="14.1" customHeight="1" x14ac:dyDescent="0.2">
      <c r="A53" s="37" t="s">
        <v>70</v>
      </c>
      <c r="B53" s="48">
        <f>$B$8-38</f>
        <v>1975</v>
      </c>
      <c r="C53" s="49">
        <v>30405</v>
      </c>
      <c r="D53" s="49">
        <v>14889</v>
      </c>
      <c r="E53" s="49">
        <v>15516</v>
      </c>
    </row>
    <row r="54" spans="1:5" ht="14.1" customHeight="1" x14ac:dyDescent="0.2">
      <c r="A54" s="36" t="s">
        <v>71</v>
      </c>
      <c r="B54" s="48">
        <f>$B$8-39</f>
        <v>1974</v>
      </c>
      <c r="C54" s="49">
        <v>30837</v>
      </c>
      <c r="D54" s="49">
        <v>15197</v>
      </c>
      <c r="E54" s="49">
        <v>15640</v>
      </c>
    </row>
    <row r="55" spans="1:5" ht="14.1" customHeight="1" x14ac:dyDescent="0.2">
      <c r="A55" s="43" t="s">
        <v>36</v>
      </c>
      <c r="B55" s="50"/>
      <c r="C55" s="49">
        <f>SUM(C50:C54)</f>
        <v>153168</v>
      </c>
      <c r="D55" s="49">
        <f>SUM(D50:D54)</f>
        <v>75065</v>
      </c>
      <c r="E55" s="49">
        <f>SUM(E50:E54)</f>
        <v>78103</v>
      </c>
    </row>
    <row r="56" spans="1:5" ht="14.1" customHeight="1" x14ac:dyDescent="0.2">
      <c r="A56" s="36" t="s">
        <v>72</v>
      </c>
      <c r="B56" s="48">
        <f>$B$8-40</f>
        <v>1973</v>
      </c>
      <c r="C56" s="49">
        <v>32095</v>
      </c>
      <c r="D56" s="49">
        <v>15761</v>
      </c>
      <c r="E56" s="49">
        <v>16334</v>
      </c>
    </row>
    <row r="57" spans="1:5" ht="14.1" customHeight="1" x14ac:dyDescent="0.2">
      <c r="A57" s="36" t="s">
        <v>73</v>
      </c>
      <c r="B57" s="48">
        <f>$B$8-41</f>
        <v>1972</v>
      </c>
      <c r="C57" s="49">
        <v>35021</v>
      </c>
      <c r="D57" s="49">
        <v>17132</v>
      </c>
      <c r="E57" s="49">
        <v>17889</v>
      </c>
    </row>
    <row r="58" spans="1:5" ht="14.1" customHeight="1" x14ac:dyDescent="0.2">
      <c r="A58" s="36" t="s">
        <v>74</v>
      </c>
      <c r="B58" s="48">
        <f>$B$8-42</f>
        <v>1971</v>
      </c>
      <c r="C58" s="49">
        <v>39681</v>
      </c>
      <c r="D58" s="49">
        <v>19568</v>
      </c>
      <c r="E58" s="49">
        <v>20113</v>
      </c>
    </row>
    <row r="59" spans="1:5" ht="14.1" customHeight="1" x14ac:dyDescent="0.2">
      <c r="A59" s="36" t="s">
        <v>75</v>
      </c>
      <c r="B59" s="48">
        <f>$B$8-43</f>
        <v>1970</v>
      </c>
      <c r="C59" s="49">
        <v>41569</v>
      </c>
      <c r="D59" s="49">
        <v>20721</v>
      </c>
      <c r="E59" s="49">
        <v>20848</v>
      </c>
    </row>
    <row r="60" spans="1:5" ht="14.1" customHeight="1" x14ac:dyDescent="0.2">
      <c r="A60" s="36" t="s">
        <v>76</v>
      </c>
      <c r="B60" s="48">
        <f>$B$8-44</f>
        <v>1969</v>
      </c>
      <c r="C60" s="49">
        <v>46384</v>
      </c>
      <c r="D60" s="49">
        <v>23133</v>
      </c>
      <c r="E60" s="49">
        <v>23251</v>
      </c>
    </row>
    <row r="61" spans="1:5" ht="14.1" customHeight="1" x14ac:dyDescent="0.2">
      <c r="A61" s="44" t="s">
        <v>36</v>
      </c>
      <c r="B61" s="50"/>
      <c r="C61" s="49">
        <f>SUM(C56:C60)</f>
        <v>194750</v>
      </c>
      <c r="D61" s="49">
        <f>SUM(D56:D60)</f>
        <v>96315</v>
      </c>
      <c r="E61" s="49">
        <f>SUM(E56:E60)</f>
        <v>98435</v>
      </c>
    </row>
    <row r="62" spans="1:5" ht="14.1" customHeight="1" x14ac:dyDescent="0.2">
      <c r="A62" s="37" t="s">
        <v>77</v>
      </c>
      <c r="B62" s="48">
        <f>$B$8-45</f>
        <v>1968</v>
      </c>
      <c r="C62" s="49">
        <v>49509</v>
      </c>
      <c r="D62" s="49">
        <v>24612</v>
      </c>
      <c r="E62" s="49">
        <v>24897</v>
      </c>
    </row>
    <row r="63" spans="1:5" ht="14.1" customHeight="1" x14ac:dyDescent="0.2">
      <c r="A63" s="37" t="s">
        <v>78</v>
      </c>
      <c r="B63" s="48">
        <f>$B$8-46</f>
        <v>1967</v>
      </c>
      <c r="C63" s="49">
        <v>51410</v>
      </c>
      <c r="D63" s="49">
        <v>25712</v>
      </c>
      <c r="E63" s="49">
        <v>25698</v>
      </c>
    </row>
    <row r="64" spans="1:5" ht="14.1" customHeight="1" x14ac:dyDescent="0.2">
      <c r="A64" s="37" t="s">
        <v>79</v>
      </c>
      <c r="B64" s="48">
        <f>$B$8-47</f>
        <v>1966</v>
      </c>
      <c r="C64" s="49">
        <v>51837</v>
      </c>
      <c r="D64" s="49">
        <v>25848</v>
      </c>
      <c r="E64" s="49">
        <v>25989</v>
      </c>
    </row>
    <row r="65" spans="1:5" ht="14.1" customHeight="1" x14ac:dyDescent="0.2">
      <c r="A65" s="37" t="s">
        <v>80</v>
      </c>
      <c r="B65" s="48">
        <f>$B$8-48</f>
        <v>1965</v>
      </c>
      <c r="C65" s="49">
        <v>50965</v>
      </c>
      <c r="D65" s="49">
        <v>25306</v>
      </c>
      <c r="E65" s="49">
        <v>25659</v>
      </c>
    </row>
    <row r="66" spans="1:5" ht="14.1" customHeight="1" x14ac:dyDescent="0.2">
      <c r="A66" s="37" t="s">
        <v>81</v>
      </c>
      <c r="B66" s="48">
        <f>$B$8-49</f>
        <v>1964</v>
      </c>
      <c r="C66" s="49">
        <v>51663</v>
      </c>
      <c r="D66" s="49">
        <v>25945</v>
      </c>
      <c r="E66" s="49">
        <v>25718</v>
      </c>
    </row>
    <row r="67" spans="1:5" ht="14.1" customHeight="1" x14ac:dyDescent="0.2">
      <c r="A67" s="44" t="s">
        <v>36</v>
      </c>
      <c r="B67" s="50"/>
      <c r="C67" s="49">
        <f>SUM(C62:C66)</f>
        <v>255384</v>
      </c>
      <c r="D67" s="49">
        <f>SUM(D62:D66)</f>
        <v>127423</v>
      </c>
      <c r="E67" s="49">
        <f>SUM(E62:E66)</f>
        <v>127961</v>
      </c>
    </row>
    <row r="68" spans="1:5" ht="14.1" customHeight="1" x14ac:dyDescent="0.2">
      <c r="A68" s="37" t="s">
        <v>82</v>
      </c>
      <c r="B68" s="48">
        <f>$B$8-50</f>
        <v>1963</v>
      </c>
      <c r="C68" s="49">
        <v>50156</v>
      </c>
      <c r="D68" s="49">
        <v>24950</v>
      </c>
      <c r="E68" s="49">
        <v>25206</v>
      </c>
    </row>
    <row r="69" spans="1:5" ht="14.1" customHeight="1" x14ac:dyDescent="0.2">
      <c r="A69" s="37" t="s">
        <v>83</v>
      </c>
      <c r="B69" s="48">
        <f>$B$8-51</f>
        <v>1962</v>
      </c>
      <c r="C69" s="49">
        <v>48056</v>
      </c>
      <c r="D69" s="49">
        <v>23940</v>
      </c>
      <c r="E69" s="49">
        <v>24116</v>
      </c>
    </row>
    <row r="70" spans="1:5" ht="14.1" customHeight="1" x14ac:dyDescent="0.2">
      <c r="A70" s="37" t="s">
        <v>84</v>
      </c>
      <c r="B70" s="48">
        <f>$B$8-52</f>
        <v>1961</v>
      </c>
      <c r="C70" s="49">
        <v>46856</v>
      </c>
      <c r="D70" s="49">
        <v>23235</v>
      </c>
      <c r="E70" s="49">
        <v>23621</v>
      </c>
    </row>
    <row r="71" spans="1:5" ht="14.1" customHeight="1" x14ac:dyDescent="0.2">
      <c r="A71" s="37" t="s">
        <v>85</v>
      </c>
      <c r="B71" s="48">
        <f>$B$8-53</f>
        <v>1960</v>
      </c>
      <c r="C71" s="49">
        <v>44617</v>
      </c>
      <c r="D71" s="49">
        <v>22141</v>
      </c>
      <c r="E71" s="49">
        <v>22476</v>
      </c>
    </row>
    <row r="72" spans="1:5" ht="14.1" customHeight="1" x14ac:dyDescent="0.2">
      <c r="A72" s="37" t="s">
        <v>86</v>
      </c>
      <c r="B72" s="48">
        <f>$B$8-54</f>
        <v>1959</v>
      </c>
      <c r="C72" s="49">
        <v>43385</v>
      </c>
      <c r="D72" s="49">
        <v>21479</v>
      </c>
      <c r="E72" s="49">
        <v>21906</v>
      </c>
    </row>
    <row r="73" spans="1:5" ht="14.1" customHeight="1" x14ac:dyDescent="0.2">
      <c r="A73" s="44" t="s">
        <v>36</v>
      </c>
      <c r="B73" s="50"/>
      <c r="C73" s="49">
        <f>SUM(C68:C72)</f>
        <v>233070</v>
      </c>
      <c r="D73" s="49">
        <f>SUM(D68:D72)</f>
        <v>115745</v>
      </c>
      <c r="E73" s="49">
        <f>SUM(E68:E72)</f>
        <v>117325</v>
      </c>
    </row>
    <row r="74" spans="1:5" ht="14.1" customHeight="1" x14ac:dyDescent="0.2">
      <c r="A74" s="37" t="s">
        <v>87</v>
      </c>
      <c r="B74" s="48">
        <f>$B$8-55</f>
        <v>1958</v>
      </c>
      <c r="C74" s="49">
        <v>40796</v>
      </c>
      <c r="D74" s="49">
        <v>20305</v>
      </c>
      <c r="E74" s="49">
        <v>20491</v>
      </c>
    </row>
    <row r="75" spans="1:5" ht="14.1" customHeight="1" x14ac:dyDescent="0.2">
      <c r="A75" s="37" t="s">
        <v>88</v>
      </c>
      <c r="B75" s="48">
        <f>$B$8-56</f>
        <v>1957</v>
      </c>
      <c r="C75" s="49">
        <v>39798</v>
      </c>
      <c r="D75" s="49">
        <v>19409</v>
      </c>
      <c r="E75" s="49">
        <v>20389</v>
      </c>
    </row>
    <row r="76" spans="1:5" ht="13.15" customHeight="1" x14ac:dyDescent="0.2">
      <c r="A76" s="37" t="s">
        <v>89</v>
      </c>
      <c r="B76" s="48">
        <f>$B$8-57</f>
        <v>1956</v>
      </c>
      <c r="C76" s="49">
        <v>37581</v>
      </c>
      <c r="D76" s="49">
        <v>18472</v>
      </c>
      <c r="E76" s="49">
        <v>19109</v>
      </c>
    </row>
    <row r="77" spans="1:5" ht="14.1" customHeight="1" x14ac:dyDescent="0.2">
      <c r="A77" s="36" t="s">
        <v>90</v>
      </c>
      <c r="B77" s="48">
        <f>$B$8-58</f>
        <v>1955</v>
      </c>
      <c r="C77" s="49">
        <v>36605</v>
      </c>
      <c r="D77" s="49">
        <v>17933</v>
      </c>
      <c r="E77" s="49">
        <v>18672</v>
      </c>
    </row>
    <row r="78" spans="1:5" x14ac:dyDescent="0.2">
      <c r="A78" s="37" t="s">
        <v>91</v>
      </c>
      <c r="B78" s="48">
        <f>$B$8-59</f>
        <v>1954</v>
      </c>
      <c r="C78" s="49">
        <v>36246</v>
      </c>
      <c r="D78" s="49">
        <v>17604</v>
      </c>
      <c r="E78" s="49">
        <v>18642</v>
      </c>
    </row>
    <row r="79" spans="1:5" x14ac:dyDescent="0.2">
      <c r="A79" s="44" t="s">
        <v>36</v>
      </c>
      <c r="B79" s="50"/>
      <c r="C79" s="49">
        <f>SUM(C74:C78)</f>
        <v>191026</v>
      </c>
      <c r="D79" s="49">
        <f>SUM(D74:D78)</f>
        <v>93723</v>
      </c>
      <c r="E79" s="49">
        <f>SUM(E74:E78)</f>
        <v>97303</v>
      </c>
    </row>
    <row r="80" spans="1:5" x14ac:dyDescent="0.2">
      <c r="A80" s="37" t="s">
        <v>92</v>
      </c>
      <c r="B80" s="48">
        <f>$B$8-60</f>
        <v>1953</v>
      </c>
      <c r="C80" s="49">
        <v>34918</v>
      </c>
      <c r="D80" s="49">
        <v>17169</v>
      </c>
      <c r="E80" s="49">
        <v>17749</v>
      </c>
    </row>
    <row r="81" spans="1:5" x14ac:dyDescent="0.2">
      <c r="A81" s="37" t="s">
        <v>93</v>
      </c>
      <c r="B81" s="48">
        <f>$B$8-61</f>
        <v>1952</v>
      </c>
      <c r="C81" s="49">
        <v>34699</v>
      </c>
      <c r="D81" s="49">
        <v>16867</v>
      </c>
      <c r="E81" s="49">
        <v>17832</v>
      </c>
    </row>
    <row r="82" spans="1:5" x14ac:dyDescent="0.2">
      <c r="A82" s="37" t="s">
        <v>94</v>
      </c>
      <c r="B82" s="48">
        <f>$B$8-62</f>
        <v>1951</v>
      </c>
      <c r="C82" s="49">
        <v>35006</v>
      </c>
      <c r="D82" s="49">
        <v>17124</v>
      </c>
      <c r="E82" s="49">
        <v>17882</v>
      </c>
    </row>
    <row r="83" spans="1:5" x14ac:dyDescent="0.2">
      <c r="A83" s="37" t="s">
        <v>95</v>
      </c>
      <c r="B83" s="48">
        <f>$B$8-63</f>
        <v>1950</v>
      </c>
      <c r="C83" s="49">
        <v>35315</v>
      </c>
      <c r="D83" s="49">
        <v>17168</v>
      </c>
      <c r="E83" s="49">
        <v>18147</v>
      </c>
    </row>
    <row r="84" spans="1:5" x14ac:dyDescent="0.2">
      <c r="A84" s="37" t="s">
        <v>96</v>
      </c>
      <c r="B84" s="48">
        <f>$B$8-64</f>
        <v>1949</v>
      </c>
      <c r="C84" s="49">
        <v>35134</v>
      </c>
      <c r="D84" s="49">
        <v>17162</v>
      </c>
      <c r="E84" s="49">
        <v>17972</v>
      </c>
    </row>
    <row r="85" spans="1:5" x14ac:dyDescent="0.2">
      <c r="A85" s="44" t="s">
        <v>36</v>
      </c>
      <c r="B85" s="50"/>
      <c r="C85" s="49">
        <f>SUM(C80:C84)</f>
        <v>175072</v>
      </c>
      <c r="D85" s="49">
        <f>SUM(D80:D84)</f>
        <v>85490</v>
      </c>
      <c r="E85" s="49">
        <f>SUM(E80:E84)</f>
        <v>89582</v>
      </c>
    </row>
    <row r="86" spans="1:5" x14ac:dyDescent="0.2">
      <c r="A86" s="37" t="s">
        <v>97</v>
      </c>
      <c r="B86" s="48">
        <f>$B$8-65</f>
        <v>1948</v>
      </c>
      <c r="C86" s="49">
        <v>34525</v>
      </c>
      <c r="D86" s="49">
        <v>16804</v>
      </c>
      <c r="E86" s="49">
        <v>17721</v>
      </c>
    </row>
    <row r="87" spans="1:5" x14ac:dyDescent="0.2">
      <c r="A87" s="37" t="s">
        <v>98</v>
      </c>
      <c r="B87" s="48">
        <f>$B$8-66</f>
        <v>1947</v>
      </c>
      <c r="C87" s="49">
        <v>32071</v>
      </c>
      <c r="D87" s="49">
        <v>15577</v>
      </c>
      <c r="E87" s="49">
        <v>16494</v>
      </c>
    </row>
    <row r="88" spans="1:5" x14ac:dyDescent="0.2">
      <c r="A88" s="37" t="s">
        <v>99</v>
      </c>
      <c r="B88" s="48">
        <f>$B$8-67</f>
        <v>1946</v>
      </c>
      <c r="C88" s="49">
        <v>29977</v>
      </c>
      <c r="D88" s="49">
        <v>14494</v>
      </c>
      <c r="E88" s="49">
        <v>15483</v>
      </c>
    </row>
    <row r="89" spans="1:5" x14ac:dyDescent="0.2">
      <c r="A89" s="37" t="s">
        <v>100</v>
      </c>
      <c r="B89" s="48">
        <f>$B$8-68</f>
        <v>1945</v>
      </c>
      <c r="C89" s="49">
        <v>24749</v>
      </c>
      <c r="D89" s="49">
        <v>11656</v>
      </c>
      <c r="E89" s="49">
        <v>13093</v>
      </c>
    </row>
    <row r="90" spans="1:5" x14ac:dyDescent="0.2">
      <c r="A90" s="37" t="s">
        <v>101</v>
      </c>
      <c r="B90" s="48">
        <f>$B$8-69</f>
        <v>1944</v>
      </c>
      <c r="C90" s="49">
        <v>32729</v>
      </c>
      <c r="D90" s="49">
        <v>15688</v>
      </c>
      <c r="E90" s="49">
        <v>17041</v>
      </c>
    </row>
    <row r="91" spans="1:5" x14ac:dyDescent="0.2">
      <c r="A91" s="44" t="s">
        <v>36</v>
      </c>
      <c r="B91" s="50"/>
      <c r="C91" s="49">
        <f>SUM(C86:C90)</f>
        <v>154051</v>
      </c>
      <c r="D91" s="49">
        <f>SUM(D86:D90)</f>
        <v>74219</v>
      </c>
      <c r="E91" s="49">
        <f>SUM(E86:E90)</f>
        <v>79832</v>
      </c>
    </row>
    <row r="92" spans="1:5" x14ac:dyDescent="0.2">
      <c r="A92" s="37" t="s">
        <v>102</v>
      </c>
      <c r="B92" s="48">
        <f>$B$8-70</f>
        <v>1943</v>
      </c>
      <c r="C92" s="49">
        <v>33588</v>
      </c>
      <c r="D92" s="49">
        <v>16139</v>
      </c>
      <c r="E92" s="49">
        <v>17449</v>
      </c>
    </row>
    <row r="93" spans="1:5" x14ac:dyDescent="0.2">
      <c r="A93" s="37" t="s">
        <v>103</v>
      </c>
      <c r="B93" s="48">
        <f>$B$8-71</f>
        <v>1942</v>
      </c>
      <c r="C93" s="49">
        <v>32242</v>
      </c>
      <c r="D93" s="49">
        <v>15402</v>
      </c>
      <c r="E93" s="49">
        <v>16840</v>
      </c>
    </row>
    <row r="94" spans="1:5" x14ac:dyDescent="0.2">
      <c r="A94" s="37" t="s">
        <v>104</v>
      </c>
      <c r="B94" s="48">
        <f>$B$8-72</f>
        <v>1941</v>
      </c>
      <c r="C94" s="49">
        <v>38635</v>
      </c>
      <c r="D94" s="49">
        <v>18432</v>
      </c>
      <c r="E94" s="49">
        <v>20203</v>
      </c>
    </row>
    <row r="95" spans="1:5" x14ac:dyDescent="0.2">
      <c r="A95" s="37" t="s">
        <v>105</v>
      </c>
      <c r="B95" s="48">
        <f>$B$8-73</f>
        <v>1940</v>
      </c>
      <c r="C95" s="49">
        <v>38697</v>
      </c>
      <c r="D95" s="49">
        <v>18454</v>
      </c>
      <c r="E95" s="49">
        <v>20243</v>
      </c>
    </row>
    <row r="96" spans="1:5" x14ac:dyDescent="0.2">
      <c r="A96" s="37" t="s">
        <v>106</v>
      </c>
      <c r="B96" s="48">
        <f>$B$8-74</f>
        <v>1939</v>
      </c>
      <c r="C96" s="49">
        <v>37792</v>
      </c>
      <c r="D96" s="49">
        <v>17711</v>
      </c>
      <c r="E96" s="49">
        <v>20081</v>
      </c>
    </row>
    <row r="97" spans="1:5" x14ac:dyDescent="0.2">
      <c r="A97" s="44" t="s">
        <v>36</v>
      </c>
      <c r="B97" s="50"/>
      <c r="C97" s="49">
        <f>SUM(C92:C96)</f>
        <v>180954</v>
      </c>
      <c r="D97" s="49">
        <f>SUM(D92:D96)</f>
        <v>86138</v>
      </c>
      <c r="E97" s="49">
        <f>SUM(E92:E96)</f>
        <v>94816</v>
      </c>
    </row>
    <row r="98" spans="1:5" x14ac:dyDescent="0.2">
      <c r="A98" s="37" t="s">
        <v>107</v>
      </c>
      <c r="B98" s="48">
        <f>$B$8-75</f>
        <v>1938</v>
      </c>
      <c r="C98" s="49">
        <v>34951</v>
      </c>
      <c r="D98" s="49">
        <v>16281</v>
      </c>
      <c r="E98" s="49">
        <v>18670</v>
      </c>
    </row>
    <row r="99" spans="1:5" x14ac:dyDescent="0.2">
      <c r="A99" s="37" t="s">
        <v>108</v>
      </c>
      <c r="B99" s="48">
        <f>$B$8-76</f>
        <v>1937</v>
      </c>
      <c r="C99" s="49">
        <v>31382</v>
      </c>
      <c r="D99" s="49">
        <v>14513</v>
      </c>
      <c r="E99" s="49">
        <v>16869</v>
      </c>
    </row>
    <row r="100" spans="1:5" x14ac:dyDescent="0.2">
      <c r="A100" s="37" t="s">
        <v>109</v>
      </c>
      <c r="B100" s="48">
        <f>$B$8-77</f>
        <v>1936</v>
      </c>
      <c r="C100" s="49">
        <v>29030</v>
      </c>
      <c r="D100" s="49">
        <v>13129</v>
      </c>
      <c r="E100" s="49">
        <v>15901</v>
      </c>
    </row>
    <row r="101" spans="1:5" x14ac:dyDescent="0.2">
      <c r="A101" s="37" t="s">
        <v>110</v>
      </c>
      <c r="B101" s="48">
        <f>$B$8-78</f>
        <v>1935</v>
      </c>
      <c r="C101" s="49">
        <v>26711</v>
      </c>
      <c r="D101" s="49">
        <v>11735</v>
      </c>
      <c r="E101" s="49">
        <v>14976</v>
      </c>
    </row>
    <row r="102" spans="1:5" x14ac:dyDescent="0.2">
      <c r="A102" s="38" t="s">
        <v>111</v>
      </c>
      <c r="B102" s="48">
        <f>$B$8-79</f>
        <v>1934</v>
      </c>
      <c r="C102" s="49">
        <v>23369</v>
      </c>
      <c r="D102" s="49">
        <v>10266</v>
      </c>
      <c r="E102" s="49">
        <v>13103</v>
      </c>
    </row>
    <row r="103" spans="1:5" x14ac:dyDescent="0.2">
      <c r="A103" s="45" t="s">
        <v>36</v>
      </c>
      <c r="B103" s="51"/>
      <c r="C103" s="49">
        <f>SUM(C98:C102)</f>
        <v>145443</v>
      </c>
      <c r="D103" s="49">
        <f>SUM(D98:D102)</f>
        <v>65924</v>
      </c>
      <c r="E103" s="49">
        <f>SUM(E98:E102)</f>
        <v>79519</v>
      </c>
    </row>
    <row r="104" spans="1:5" x14ac:dyDescent="0.2">
      <c r="A104" s="38" t="s">
        <v>112</v>
      </c>
      <c r="B104" s="48">
        <f>$B$8-80</f>
        <v>1933</v>
      </c>
      <c r="C104" s="49">
        <v>16856</v>
      </c>
      <c r="D104" s="49">
        <v>7104</v>
      </c>
      <c r="E104" s="49">
        <v>9752</v>
      </c>
    </row>
    <row r="105" spans="1:5" x14ac:dyDescent="0.2">
      <c r="A105" s="38" t="s">
        <v>123</v>
      </c>
      <c r="B105" s="48">
        <f>$B$8-81</f>
        <v>1932</v>
      </c>
      <c r="C105" s="49">
        <v>15530</v>
      </c>
      <c r="D105" s="49">
        <v>6345</v>
      </c>
      <c r="E105" s="49">
        <v>9185</v>
      </c>
    </row>
    <row r="106" spans="1:5" s="24" customFormat="1" x14ac:dyDescent="0.2">
      <c r="A106" s="38" t="s">
        <v>121</v>
      </c>
      <c r="B106" s="48">
        <f>$B$8-82</f>
        <v>1931</v>
      </c>
      <c r="C106" s="49">
        <v>15074</v>
      </c>
      <c r="D106" s="49">
        <v>5883</v>
      </c>
      <c r="E106" s="49">
        <v>9191</v>
      </c>
    </row>
    <row r="107" spans="1:5" x14ac:dyDescent="0.2">
      <c r="A107" s="38" t="s">
        <v>124</v>
      </c>
      <c r="B107" s="48">
        <f>$B$8-83</f>
        <v>1930</v>
      </c>
      <c r="C107" s="49">
        <v>14618</v>
      </c>
      <c r="D107" s="49">
        <v>5630</v>
      </c>
      <c r="E107" s="49">
        <v>8988</v>
      </c>
    </row>
    <row r="108" spans="1:5" x14ac:dyDescent="0.2">
      <c r="A108" s="38" t="s">
        <v>122</v>
      </c>
      <c r="B108" s="48">
        <f>$B$8-84</f>
        <v>1929</v>
      </c>
      <c r="C108" s="49">
        <v>13446</v>
      </c>
      <c r="D108" s="49">
        <v>5056</v>
      </c>
      <c r="E108" s="49">
        <v>8390</v>
      </c>
    </row>
    <row r="109" spans="1:5" x14ac:dyDescent="0.2">
      <c r="A109" s="45" t="s">
        <v>36</v>
      </c>
      <c r="B109" s="51"/>
      <c r="C109" s="49">
        <f>SUM(C104:C108)</f>
        <v>75524</v>
      </c>
      <c r="D109" s="49">
        <f>SUM(D104:D108)</f>
        <v>30018</v>
      </c>
      <c r="E109" s="49">
        <f>SUM(E104:E108)</f>
        <v>45506</v>
      </c>
    </row>
    <row r="110" spans="1:5" x14ac:dyDescent="0.2">
      <c r="A110" s="38" t="s">
        <v>113</v>
      </c>
      <c r="B110" s="48">
        <f>$B$8-85</f>
        <v>1928</v>
      </c>
      <c r="C110" s="49">
        <v>12638</v>
      </c>
      <c r="D110" s="49">
        <v>4636</v>
      </c>
      <c r="E110" s="49">
        <v>8002</v>
      </c>
    </row>
    <row r="111" spans="1:5" x14ac:dyDescent="0.2">
      <c r="A111" s="38" t="s">
        <v>114</v>
      </c>
      <c r="B111" s="48">
        <f>$B$8-86</f>
        <v>1927</v>
      </c>
      <c r="C111" s="49">
        <v>10700</v>
      </c>
      <c r="D111" s="49">
        <v>3547</v>
      </c>
      <c r="E111" s="49">
        <v>7153</v>
      </c>
    </row>
    <row r="112" spans="1:5" x14ac:dyDescent="0.2">
      <c r="A112" s="38" t="s">
        <v>115</v>
      </c>
      <c r="B112" s="48">
        <f>$B$8-87</f>
        <v>1926</v>
      </c>
      <c r="C112" s="49">
        <v>9447</v>
      </c>
      <c r="D112" s="49">
        <v>2945</v>
      </c>
      <c r="E112" s="49">
        <v>6502</v>
      </c>
    </row>
    <row r="113" spans="1:5" x14ac:dyDescent="0.2">
      <c r="A113" s="38" t="s">
        <v>116</v>
      </c>
      <c r="B113" s="48">
        <f>$B$8-88</f>
        <v>1925</v>
      </c>
      <c r="C113" s="49">
        <v>8684</v>
      </c>
      <c r="D113" s="49">
        <v>2494</v>
      </c>
      <c r="E113" s="49">
        <v>6190</v>
      </c>
    </row>
    <row r="114" spans="1:5" x14ac:dyDescent="0.2">
      <c r="A114" s="38" t="s">
        <v>117</v>
      </c>
      <c r="B114" s="48">
        <f>$B$8-89</f>
        <v>1924</v>
      </c>
      <c r="C114" s="49">
        <v>6942</v>
      </c>
      <c r="D114" s="49">
        <v>1808</v>
      </c>
      <c r="E114" s="49">
        <v>5134</v>
      </c>
    </row>
    <row r="115" spans="1:5" x14ac:dyDescent="0.2">
      <c r="A115" s="45" t="s">
        <v>36</v>
      </c>
      <c r="B115" s="52"/>
      <c r="C115" s="49">
        <f>SUM(C110:C114)</f>
        <v>48411</v>
      </c>
      <c r="D115" s="49">
        <f>SUM(D110:D114)</f>
        <v>15430</v>
      </c>
      <c r="E115" s="49">
        <f>SUM(E110:E114)</f>
        <v>32981</v>
      </c>
    </row>
    <row r="116" spans="1:5" x14ac:dyDescent="0.2">
      <c r="A116" s="38" t="s">
        <v>118</v>
      </c>
      <c r="B116" s="48">
        <f>$B$8-90</f>
        <v>1923</v>
      </c>
      <c r="C116" s="49">
        <v>24508</v>
      </c>
      <c r="D116" s="49">
        <v>5447</v>
      </c>
      <c r="E116" s="49">
        <v>19061</v>
      </c>
    </row>
    <row r="117" spans="1:5" x14ac:dyDescent="0.2">
      <c r="A117" s="39"/>
      <c r="B117" s="42" t="s">
        <v>119</v>
      </c>
      <c r="C117" s="22"/>
      <c r="D117" s="22"/>
      <c r="E117" s="22"/>
    </row>
    <row r="118" spans="1:5" x14ac:dyDescent="0.2">
      <c r="A118" s="40" t="s">
        <v>120</v>
      </c>
      <c r="B118" s="53"/>
      <c r="C118" s="54">
        <v>2815955</v>
      </c>
      <c r="D118" s="54">
        <v>1372031</v>
      </c>
      <c r="E118" s="54">
        <v>1443924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C102:E112 C118:E118 C114:E114 C116:E116 C7:E97 A7:B109">
    <cfRule type="expression" dxfId="4" priority="7">
      <formula>MOD(ROW(),2)=1</formula>
    </cfRule>
  </conditionalFormatting>
  <conditionalFormatting sqref="C98:E101">
    <cfRule type="expression" dxfId="3" priority="6">
      <formula>MOD(ROW(),2)=1</formula>
    </cfRule>
  </conditionalFormatting>
  <conditionalFormatting sqref="A115:B115 A116 A118:B118 A110:A114">
    <cfRule type="expression" dxfId="2" priority="3">
      <formula>MOD(ROW(),2)=1</formula>
    </cfRule>
  </conditionalFormatting>
  <conditionalFormatting sqref="B110:B114">
    <cfRule type="expression" dxfId="1" priority="2">
      <formula>MOD(ROW(),2)=1</formula>
    </cfRule>
  </conditionalFormatting>
  <conditionalFormatting sqref="B11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13 SH</oddFooter>
  </headerFooter>
  <rowBreaks count="2" manualBreakCount="2">
    <brk id="49" max="16383" man="1"/>
    <brk id="7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view="pageLayout" zoomScaleNormal="100" workbookViewId="0"/>
  </sheetViews>
  <sheetFormatPr baseColWidth="10" defaultColWidth="11.42578125" defaultRowHeight="12.75" x14ac:dyDescent="0.2"/>
  <cols>
    <col min="1" max="1" width="91.85546875" style="11" customWidth="1"/>
    <col min="2" max="6" width="11.42578125" style="11"/>
    <col min="7" max="7" width="19.5703125" style="11" customWidth="1"/>
    <col min="8" max="16384" width="11.42578125" style="11"/>
  </cols>
  <sheetData>
    <row r="1" spans="1:1" ht="15.75" x14ac:dyDescent="0.25">
      <c r="A1" s="62"/>
    </row>
    <row r="3" spans="1:1" x14ac:dyDescent="0.2">
      <c r="A3" s="30"/>
    </row>
    <row r="4" spans="1:1" x14ac:dyDescent="0.2">
      <c r="A4" s="27"/>
    </row>
    <row r="5" spans="1:1" x14ac:dyDescent="0.2">
      <c r="A5" s="31"/>
    </row>
    <row r="6" spans="1:1" x14ac:dyDescent="0.2">
      <c r="A6" s="33"/>
    </row>
    <row r="7" spans="1:1" x14ac:dyDescent="0.2">
      <c r="A7" s="32"/>
    </row>
    <row r="8" spans="1:1" x14ac:dyDescent="0.2">
      <c r="A8" s="27"/>
    </row>
    <row r="17" spans="1:1" ht="15.75" x14ac:dyDescent="0.25">
      <c r="A17" s="62"/>
    </row>
    <row r="18" spans="1:1" x14ac:dyDescent="0.2">
      <c r="A18" s="30"/>
    </row>
  </sheetData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A I 3 - j 13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I32"/>
  <sheetViews>
    <sheetView view="pageLayout" zoomScaleNormal="100" workbookViewId="0">
      <selection sqref="A1:E1"/>
    </sheetView>
  </sheetViews>
  <sheetFormatPr baseColWidth="10" defaultColWidth="10.42578125" defaultRowHeight="12.75" x14ac:dyDescent="0.2"/>
  <cols>
    <col min="1" max="1" width="23.7109375" style="4" customWidth="1"/>
    <col min="2" max="5" width="16.28515625" customWidth="1"/>
    <col min="6" max="6" width="10.7109375" customWidth="1"/>
    <col min="7" max="7" width="10.7109375" style="11" customWidth="1"/>
    <col min="8" max="25" width="10.7109375" customWidth="1"/>
  </cols>
  <sheetData>
    <row r="1" spans="1:5" ht="14.1" customHeight="1" x14ac:dyDescent="0.2">
      <c r="A1" s="85" t="s">
        <v>173</v>
      </c>
      <c r="B1" s="85"/>
      <c r="C1" s="85"/>
      <c r="D1" s="85"/>
      <c r="E1" s="85"/>
    </row>
    <row r="2" spans="1:5" ht="14.1" customHeight="1" x14ac:dyDescent="0.25"/>
    <row r="3" spans="1:5" s="8" customFormat="1" ht="28.35" customHeight="1" x14ac:dyDescent="0.2">
      <c r="A3" s="93" t="s">
        <v>160</v>
      </c>
      <c r="B3" s="86" t="s">
        <v>174</v>
      </c>
      <c r="C3" s="87"/>
      <c r="D3" s="88"/>
      <c r="E3" s="91" t="s">
        <v>175</v>
      </c>
    </row>
    <row r="4" spans="1:5" s="8" customFormat="1" ht="28.35" customHeight="1" x14ac:dyDescent="0.2">
      <c r="A4" s="94"/>
      <c r="B4" s="13" t="s">
        <v>162</v>
      </c>
      <c r="C4" s="13" t="s">
        <v>163</v>
      </c>
      <c r="D4" s="13" t="s">
        <v>164</v>
      </c>
      <c r="E4" s="92"/>
    </row>
    <row r="5" spans="1:5" s="11" customFormat="1" ht="14.1" customHeight="1" x14ac:dyDescent="0.2">
      <c r="A5" s="25"/>
      <c r="B5" s="63"/>
      <c r="C5" s="63"/>
      <c r="D5" s="63"/>
      <c r="E5" s="16"/>
    </row>
    <row r="6" spans="1:5" s="11" customFormat="1" ht="14.1" customHeight="1" x14ac:dyDescent="0.2">
      <c r="A6" s="14" t="s">
        <v>125</v>
      </c>
      <c r="B6" s="64">
        <v>83971</v>
      </c>
      <c r="C6" s="64">
        <v>41344</v>
      </c>
      <c r="D6" s="64">
        <v>42627</v>
      </c>
      <c r="E6" s="46">
        <v>83716.5</v>
      </c>
    </row>
    <row r="7" spans="1:5" s="11" customFormat="1" ht="14.1" customHeight="1" x14ac:dyDescent="0.2">
      <c r="A7" s="14" t="s">
        <v>126</v>
      </c>
      <c r="B7" s="64">
        <v>241533</v>
      </c>
      <c r="C7" s="64">
        <v>117071</v>
      </c>
      <c r="D7" s="64">
        <v>124462</v>
      </c>
      <c r="E7" s="46">
        <v>240699.5</v>
      </c>
    </row>
    <row r="8" spans="1:5" s="8" customFormat="1" ht="14.25" customHeight="1" x14ac:dyDescent="0.2">
      <c r="A8" s="14" t="s">
        <v>127</v>
      </c>
      <c r="B8" s="64">
        <v>212958</v>
      </c>
      <c r="C8" s="64">
        <v>101689</v>
      </c>
      <c r="D8" s="64">
        <v>111269</v>
      </c>
      <c r="E8" s="46">
        <v>212335.5</v>
      </c>
    </row>
    <row r="9" spans="1:5" s="8" customFormat="1" ht="14.25" customHeight="1" x14ac:dyDescent="0.2">
      <c r="A9" s="14" t="s">
        <v>128</v>
      </c>
      <c r="B9" s="64">
        <v>77058</v>
      </c>
      <c r="C9" s="64">
        <v>37585</v>
      </c>
      <c r="D9" s="64">
        <v>39473</v>
      </c>
      <c r="E9" s="46">
        <v>77004.5</v>
      </c>
    </row>
    <row r="10" spans="1:5" s="8" customFormat="1" ht="14.25" customHeight="1" x14ac:dyDescent="0.2">
      <c r="A10" s="14" t="s">
        <v>129</v>
      </c>
      <c r="B10" s="64">
        <v>132665</v>
      </c>
      <c r="C10" s="64">
        <v>65120</v>
      </c>
      <c r="D10" s="64">
        <v>67545</v>
      </c>
      <c r="E10" s="46">
        <v>132815</v>
      </c>
    </row>
    <row r="11" spans="1:5" s="8" customFormat="1" ht="14.25" customHeight="1" x14ac:dyDescent="0.2">
      <c r="A11" s="14" t="s">
        <v>130</v>
      </c>
      <c r="B11" s="64">
        <v>189043</v>
      </c>
      <c r="C11" s="64">
        <v>92305</v>
      </c>
      <c r="D11" s="64">
        <v>96738</v>
      </c>
      <c r="E11" s="46">
        <v>188474</v>
      </c>
    </row>
    <row r="12" spans="1:5" s="8" customFormat="1" ht="14.25" customHeight="1" x14ac:dyDescent="0.2">
      <c r="A12" s="14" t="s">
        <v>131</v>
      </c>
      <c r="B12" s="64">
        <v>161923</v>
      </c>
      <c r="C12" s="64">
        <v>78847</v>
      </c>
      <c r="D12" s="64">
        <v>83076</v>
      </c>
      <c r="E12" s="46">
        <v>162080</v>
      </c>
    </row>
    <row r="13" spans="1:5" s="8" customFormat="1" ht="14.25" customHeight="1" x14ac:dyDescent="0.2">
      <c r="A13" s="14" t="s">
        <v>132</v>
      </c>
      <c r="B13" s="64">
        <v>197835</v>
      </c>
      <c r="C13" s="64">
        <v>95239</v>
      </c>
      <c r="D13" s="64">
        <v>102596</v>
      </c>
      <c r="E13" s="46">
        <v>197858.5</v>
      </c>
    </row>
    <row r="14" spans="1:5" s="8" customFormat="1" ht="14.25" customHeight="1" x14ac:dyDescent="0.2">
      <c r="A14" s="14" t="s">
        <v>133</v>
      </c>
      <c r="B14" s="64">
        <v>301223</v>
      </c>
      <c r="C14" s="64">
        <v>146867</v>
      </c>
      <c r="D14" s="64">
        <v>154356</v>
      </c>
      <c r="E14" s="46">
        <v>300024.5</v>
      </c>
    </row>
    <row r="15" spans="1:5" s="8" customFormat="1" ht="14.25" customHeight="1" x14ac:dyDescent="0.2">
      <c r="A15" s="14" t="s">
        <v>134</v>
      </c>
      <c r="B15" s="64">
        <v>126643</v>
      </c>
      <c r="C15" s="64">
        <v>61182</v>
      </c>
      <c r="D15" s="64">
        <v>65461</v>
      </c>
      <c r="E15" s="46">
        <v>126682</v>
      </c>
    </row>
    <row r="16" spans="1:5" s="8" customFormat="1" ht="14.25" customHeight="1" x14ac:dyDescent="0.2">
      <c r="A16" s="14" t="s">
        <v>135</v>
      </c>
      <c r="B16" s="64">
        <v>268075</v>
      </c>
      <c r="C16" s="64">
        <v>131330</v>
      </c>
      <c r="D16" s="64">
        <v>136745</v>
      </c>
      <c r="E16" s="46">
        <v>268066.5</v>
      </c>
    </row>
    <row r="17" spans="1:9" x14ac:dyDescent="0.2">
      <c r="A17" s="14" t="s">
        <v>136</v>
      </c>
      <c r="B17" s="64">
        <v>195135</v>
      </c>
      <c r="C17" s="64">
        <v>96266</v>
      </c>
      <c r="D17" s="64">
        <v>98869</v>
      </c>
      <c r="E17" s="46">
        <v>195023</v>
      </c>
      <c r="F17" s="15"/>
      <c r="G17" s="15"/>
      <c r="H17" s="15"/>
      <c r="I17" s="15"/>
    </row>
    <row r="18" spans="1:9" x14ac:dyDescent="0.2">
      <c r="A18" s="14" t="s">
        <v>137</v>
      </c>
      <c r="B18" s="64">
        <v>263202</v>
      </c>
      <c r="C18" s="64">
        <v>129255</v>
      </c>
      <c r="D18" s="64">
        <v>133947</v>
      </c>
      <c r="E18" s="46">
        <v>262595</v>
      </c>
      <c r="F18" s="15"/>
      <c r="G18" s="15"/>
      <c r="H18" s="15"/>
      <c r="I18" s="15"/>
    </row>
    <row r="19" spans="1:9" x14ac:dyDescent="0.2">
      <c r="A19" s="14" t="s">
        <v>138</v>
      </c>
      <c r="B19" s="64">
        <v>130017</v>
      </c>
      <c r="C19" s="64">
        <v>63908</v>
      </c>
      <c r="D19" s="64">
        <v>66109</v>
      </c>
      <c r="E19" s="46">
        <v>130076</v>
      </c>
      <c r="F19" s="9"/>
      <c r="G19" s="9"/>
      <c r="H19" s="9"/>
      <c r="I19" s="9"/>
    </row>
    <row r="20" spans="1:9" x14ac:dyDescent="0.2">
      <c r="A20" s="14" t="s">
        <v>139</v>
      </c>
      <c r="B20" s="64">
        <v>234674</v>
      </c>
      <c r="C20" s="64">
        <v>114023</v>
      </c>
      <c r="D20" s="64">
        <v>120651</v>
      </c>
      <c r="E20" s="46">
        <v>233792.5</v>
      </c>
    </row>
    <row r="21" spans="1:9" x14ac:dyDescent="0.2">
      <c r="A21" s="17" t="s">
        <v>140</v>
      </c>
      <c r="B21" s="65">
        <v>2815955</v>
      </c>
      <c r="C21" s="65">
        <v>1372031</v>
      </c>
      <c r="D21" s="65">
        <v>1443924</v>
      </c>
      <c r="E21" s="47">
        <v>2811243</v>
      </c>
    </row>
    <row r="23" spans="1:9" ht="13.15" x14ac:dyDescent="0.25">
      <c r="A23" s="89" t="s">
        <v>161</v>
      </c>
      <c r="B23" s="90"/>
    </row>
    <row r="26" spans="1:9" s="11" customFormat="1" ht="13.15" x14ac:dyDescent="0.25">
      <c r="A26" s="4"/>
    </row>
    <row r="27" spans="1:9" s="11" customFormat="1" ht="13.15" x14ac:dyDescent="0.25">
      <c r="A27" s="4"/>
    </row>
    <row r="28" spans="1:9" s="11" customFormat="1" ht="13.15" x14ac:dyDescent="0.25">
      <c r="A28" s="4"/>
    </row>
    <row r="29" spans="1:9" s="11" customFormat="1" ht="13.15" x14ac:dyDescent="0.25">
      <c r="A29" s="4"/>
    </row>
    <row r="30" spans="1:9" s="11" customFormat="1" ht="13.15" x14ac:dyDescent="0.25">
      <c r="A30" s="4"/>
    </row>
    <row r="32" spans="1:9" ht="13.15" x14ac:dyDescent="0.25">
      <c r="A32" s="11"/>
      <c r="B32" s="11"/>
      <c r="C32" s="11"/>
      <c r="D32" s="11"/>
      <c r="E32" s="11"/>
    </row>
  </sheetData>
  <mergeCells count="5">
    <mergeCell ref="A1:E1"/>
    <mergeCell ref="B3:D3"/>
    <mergeCell ref="A23:B23"/>
    <mergeCell ref="E3:E4"/>
    <mergeCell ref="A3:A4"/>
  </mergeCells>
  <conditionalFormatting sqref="A5:C5 E5">
    <cfRule type="expression" dxfId="62" priority="41">
      <formula>MOD(ROW(),2)=0</formula>
    </cfRule>
  </conditionalFormatting>
  <conditionalFormatting sqref="D5">
    <cfRule type="expression" dxfId="61" priority="32">
      <formula>MOD(ROW(),2)=0</formula>
    </cfRule>
  </conditionalFormatting>
  <conditionalFormatting sqref="A6:C7">
    <cfRule type="expression" dxfId="60" priority="31">
      <formula>MOD(ROW(),2)=0</formula>
    </cfRule>
  </conditionalFormatting>
  <conditionalFormatting sqref="D6:D7">
    <cfRule type="expression" dxfId="59" priority="30">
      <formula>MOD(ROW(),2)=0</formula>
    </cfRule>
  </conditionalFormatting>
  <conditionalFormatting sqref="A8:C9">
    <cfRule type="expression" dxfId="58" priority="29">
      <formula>MOD(ROW(),2)=0</formula>
    </cfRule>
  </conditionalFormatting>
  <conditionalFormatting sqref="D8:D9">
    <cfRule type="expression" dxfId="57" priority="28">
      <formula>MOD(ROW(),2)=0</formula>
    </cfRule>
  </conditionalFormatting>
  <conditionalFormatting sqref="A10:C11">
    <cfRule type="expression" dxfId="56" priority="27">
      <formula>MOD(ROW(),2)=0</formula>
    </cfRule>
  </conditionalFormatting>
  <conditionalFormatting sqref="D10:D11">
    <cfRule type="expression" dxfId="55" priority="26">
      <formula>MOD(ROW(),2)=0</formula>
    </cfRule>
  </conditionalFormatting>
  <conditionalFormatting sqref="A12:C13">
    <cfRule type="expression" dxfId="54" priority="25">
      <formula>MOD(ROW(),2)=0</formula>
    </cfRule>
  </conditionalFormatting>
  <conditionalFormatting sqref="D12:D13">
    <cfRule type="expression" dxfId="53" priority="24">
      <formula>MOD(ROW(),2)=0</formula>
    </cfRule>
  </conditionalFormatting>
  <conditionalFormatting sqref="A14:C15">
    <cfRule type="expression" dxfId="52" priority="23">
      <formula>MOD(ROW(),2)=0</formula>
    </cfRule>
  </conditionalFormatting>
  <conditionalFormatting sqref="D14:D15">
    <cfRule type="expression" dxfId="51" priority="22">
      <formula>MOD(ROW(),2)=0</formula>
    </cfRule>
  </conditionalFormatting>
  <conditionalFormatting sqref="A16:C16">
    <cfRule type="expression" dxfId="50" priority="21">
      <formula>MOD(ROW(),2)=0</formula>
    </cfRule>
  </conditionalFormatting>
  <conditionalFormatting sqref="D16">
    <cfRule type="expression" dxfId="49" priority="20">
      <formula>MOD(ROW(),2)=0</formula>
    </cfRule>
  </conditionalFormatting>
  <conditionalFormatting sqref="A17:C18">
    <cfRule type="expression" dxfId="48" priority="19">
      <formula>MOD(ROW(),2)=0</formula>
    </cfRule>
  </conditionalFormatting>
  <conditionalFormatting sqref="D17:D18">
    <cfRule type="expression" dxfId="47" priority="18">
      <formula>MOD(ROW(),2)=0</formula>
    </cfRule>
  </conditionalFormatting>
  <conditionalFormatting sqref="A19:C19">
    <cfRule type="expression" dxfId="46" priority="17">
      <formula>MOD(ROW(),2)=0</formula>
    </cfRule>
  </conditionalFormatting>
  <conditionalFormatting sqref="D19">
    <cfRule type="expression" dxfId="45" priority="16">
      <formula>MOD(ROW(),2)=0</formula>
    </cfRule>
  </conditionalFormatting>
  <conditionalFormatting sqref="A21:C21 E21">
    <cfRule type="expression" dxfId="44" priority="13">
      <formula>MOD(ROW(),2)=0</formula>
    </cfRule>
  </conditionalFormatting>
  <conditionalFormatting sqref="D21">
    <cfRule type="expression" dxfId="43" priority="12">
      <formula>MOD(ROW(),2)=0</formula>
    </cfRule>
  </conditionalFormatting>
  <conditionalFormatting sqref="A20:C20">
    <cfRule type="expression" dxfId="42" priority="11">
      <formula>MOD(ROW(),2)=0</formula>
    </cfRule>
  </conditionalFormatting>
  <conditionalFormatting sqref="D20">
    <cfRule type="expression" dxfId="41" priority="10">
      <formula>MOD(ROW(),2)=0</formula>
    </cfRule>
  </conditionalFormatting>
  <conditionalFormatting sqref="E6:E7">
    <cfRule type="expression" dxfId="40" priority="9">
      <formula>MOD(ROW(),2)=0</formula>
    </cfRule>
  </conditionalFormatting>
  <conditionalFormatting sqref="E8:E9">
    <cfRule type="expression" dxfId="39" priority="8">
      <formula>MOD(ROW(),2)=0</formula>
    </cfRule>
  </conditionalFormatting>
  <conditionalFormatting sqref="E10:E11">
    <cfRule type="expression" dxfId="38" priority="7">
      <formula>MOD(ROW(),2)=0</formula>
    </cfRule>
  </conditionalFormatting>
  <conditionalFormatting sqref="E12:E13">
    <cfRule type="expression" dxfId="37" priority="6">
      <formula>MOD(ROW(),2)=0</formula>
    </cfRule>
  </conditionalFormatting>
  <conditionalFormatting sqref="E14:E15">
    <cfRule type="expression" dxfId="36" priority="5">
      <formula>MOD(ROW(),2)=0</formula>
    </cfRule>
  </conditionalFormatting>
  <conditionalFormatting sqref="E16">
    <cfRule type="expression" dxfId="35" priority="4">
      <formula>MOD(ROW(),2)=0</formula>
    </cfRule>
  </conditionalFormatting>
  <conditionalFormatting sqref="E17:E18">
    <cfRule type="expression" dxfId="34" priority="3">
      <formula>MOD(ROW(),2)=0</formula>
    </cfRule>
  </conditionalFormatting>
  <conditionalFormatting sqref="E19">
    <cfRule type="expression" dxfId="33" priority="2">
      <formula>MOD(ROW(),2)=0</formula>
    </cfRule>
  </conditionalFormatting>
  <conditionalFormatting sqref="E20">
    <cfRule type="expression" dxfId="3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&amp;L&amp;"Arial,Standard"&amp;8Statistikamt Nord&amp;C&amp;"Arial,Standard"&amp;8&amp;P&amp;R&amp;"Arial,Standard"&amp;8Statistischer Bericht A I 3 - j 13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H152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customWidth="1"/>
    <col min="2" max="2" width="14.7109375" style="11" customWidth="1"/>
    <col min="3" max="5" width="16.7109375" customWidth="1"/>
    <col min="6" max="26" width="11.28515625" customWidth="1"/>
  </cols>
  <sheetData>
    <row r="1" spans="1:8" s="10" customFormat="1" ht="14.1" customHeight="1" x14ac:dyDescent="0.2">
      <c r="A1" s="95" t="s">
        <v>166</v>
      </c>
      <c r="B1" s="95"/>
      <c r="C1" s="96"/>
      <c r="D1" s="96"/>
      <c r="E1" s="96"/>
    </row>
    <row r="2" spans="1:8" s="10" customFormat="1" ht="14.1" customHeight="1" x14ac:dyDescent="0.2">
      <c r="A2" s="99" t="s">
        <v>168</v>
      </c>
      <c r="B2" s="99"/>
      <c r="C2" s="99"/>
      <c r="D2" s="99"/>
      <c r="E2" s="99"/>
    </row>
    <row r="3" spans="1:8" s="10" customFormat="1" ht="14.1" customHeight="1" x14ac:dyDescent="0.25">
      <c r="A3" s="95" t="s">
        <v>125</v>
      </c>
      <c r="B3" s="95"/>
      <c r="C3" s="95"/>
      <c r="D3" s="95"/>
      <c r="E3" s="95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35" customHeight="1" x14ac:dyDescent="0.2">
      <c r="A5" s="100" t="s">
        <v>165</v>
      </c>
      <c r="B5" s="102" t="s">
        <v>167</v>
      </c>
      <c r="C5" s="97" t="s">
        <v>30</v>
      </c>
      <c r="D5" s="97" t="s">
        <v>22</v>
      </c>
      <c r="E5" s="98" t="s">
        <v>23</v>
      </c>
    </row>
    <row r="6" spans="1:8" ht="28.35" customHeight="1" x14ac:dyDescent="0.2">
      <c r="A6" s="101"/>
      <c r="B6" s="103"/>
      <c r="C6" s="18" t="s">
        <v>162</v>
      </c>
      <c r="D6" s="18" t="s">
        <v>163</v>
      </c>
      <c r="E6" s="19" t="s">
        <v>164</v>
      </c>
    </row>
    <row r="7" spans="1:8" s="11" customFormat="1" ht="14.1" customHeight="1" x14ac:dyDescent="0.25">
      <c r="A7" s="35"/>
      <c r="B7" s="41"/>
      <c r="C7" s="20"/>
      <c r="D7" s="20"/>
      <c r="E7" s="20"/>
    </row>
    <row r="8" spans="1:8" s="11" customFormat="1" ht="14.1" customHeight="1" x14ac:dyDescent="0.25">
      <c r="A8" s="36" t="s">
        <v>31</v>
      </c>
      <c r="B8" s="48">
        <v>2013</v>
      </c>
      <c r="C8" s="49">
        <v>729</v>
      </c>
      <c r="D8" s="49">
        <v>356</v>
      </c>
      <c r="E8" s="49">
        <v>373</v>
      </c>
    </row>
    <row r="9" spans="1:8" ht="14.1" customHeight="1" x14ac:dyDescent="0.25">
      <c r="A9" s="36" t="s">
        <v>32</v>
      </c>
      <c r="B9" s="48">
        <f>$B$8-1</f>
        <v>2012</v>
      </c>
      <c r="C9" s="49">
        <v>819</v>
      </c>
      <c r="D9" s="49">
        <v>407</v>
      </c>
      <c r="E9" s="49">
        <v>412</v>
      </c>
    </row>
    <row r="10" spans="1:8" ht="14.1" customHeight="1" x14ac:dyDescent="0.25">
      <c r="A10" s="36" t="s">
        <v>33</v>
      </c>
      <c r="B10" s="48">
        <f>$B$8-2</f>
        <v>2011</v>
      </c>
      <c r="C10" s="49">
        <v>689</v>
      </c>
      <c r="D10" s="49">
        <v>335</v>
      </c>
      <c r="E10" s="49">
        <v>354</v>
      </c>
    </row>
    <row r="11" spans="1:8" ht="14.1" customHeight="1" x14ac:dyDescent="0.25">
      <c r="A11" s="36" t="s">
        <v>34</v>
      </c>
      <c r="B11" s="48">
        <f>$B$8-3</f>
        <v>2010</v>
      </c>
      <c r="C11" s="49">
        <v>716</v>
      </c>
      <c r="D11" s="49">
        <v>387</v>
      </c>
      <c r="E11" s="49">
        <v>329</v>
      </c>
      <c r="H11" s="23"/>
    </row>
    <row r="12" spans="1:8" ht="14.1" customHeight="1" x14ac:dyDescent="0.25">
      <c r="A12" s="36" t="s">
        <v>35</v>
      </c>
      <c r="B12" s="48">
        <f>$B$8-4</f>
        <v>2009</v>
      </c>
      <c r="C12" s="49">
        <v>673</v>
      </c>
      <c r="D12" s="49">
        <v>336</v>
      </c>
      <c r="E12" s="49">
        <v>337</v>
      </c>
    </row>
    <row r="13" spans="1:8" ht="14.1" customHeight="1" x14ac:dyDescent="0.25">
      <c r="A13" s="43" t="s">
        <v>36</v>
      </c>
      <c r="B13" s="48"/>
      <c r="C13" s="49">
        <f>SUM(C8:C12)</f>
        <v>3626</v>
      </c>
      <c r="D13" s="49">
        <f>SUM(D8:D12)</f>
        <v>1821</v>
      </c>
      <c r="E13" s="49">
        <f>SUM(E8:E12)</f>
        <v>1805</v>
      </c>
    </row>
    <row r="14" spans="1:8" ht="14.1" customHeight="1" x14ac:dyDescent="0.25">
      <c r="A14" s="37" t="s">
        <v>37</v>
      </c>
      <c r="B14" s="48">
        <f>$B$8-5</f>
        <v>2008</v>
      </c>
      <c r="C14" s="49">
        <v>650</v>
      </c>
      <c r="D14" s="49">
        <v>341</v>
      </c>
      <c r="E14" s="49">
        <v>309</v>
      </c>
    </row>
    <row r="15" spans="1:8" ht="14.1" customHeight="1" x14ac:dyDescent="0.25">
      <c r="A15" s="37" t="s">
        <v>38</v>
      </c>
      <c r="B15" s="48">
        <f>$B$8-6</f>
        <v>2007</v>
      </c>
      <c r="C15" s="49">
        <v>694</v>
      </c>
      <c r="D15" s="49">
        <v>371</v>
      </c>
      <c r="E15" s="49">
        <v>323</v>
      </c>
    </row>
    <row r="16" spans="1:8" ht="14.1" customHeight="1" x14ac:dyDescent="0.25">
      <c r="A16" s="37" t="s">
        <v>39</v>
      </c>
      <c r="B16" s="48">
        <f>$B$8-7</f>
        <v>2006</v>
      </c>
      <c r="C16" s="49">
        <v>619</v>
      </c>
      <c r="D16" s="49">
        <v>317</v>
      </c>
      <c r="E16" s="49">
        <v>302</v>
      </c>
    </row>
    <row r="17" spans="1:5" ht="14.1" customHeight="1" x14ac:dyDescent="0.25">
      <c r="A17" s="37" t="s">
        <v>40</v>
      </c>
      <c r="B17" s="48">
        <f>$B$8-8</f>
        <v>2005</v>
      </c>
      <c r="C17" s="49">
        <v>661</v>
      </c>
      <c r="D17" s="49">
        <v>331</v>
      </c>
      <c r="E17" s="49">
        <v>330</v>
      </c>
    </row>
    <row r="18" spans="1:5" ht="14.1" customHeight="1" x14ac:dyDescent="0.25">
      <c r="A18" s="37" t="s">
        <v>41</v>
      </c>
      <c r="B18" s="48">
        <f>$B$8-9</f>
        <v>2004</v>
      </c>
      <c r="C18" s="49">
        <v>670</v>
      </c>
      <c r="D18" s="49">
        <v>342</v>
      </c>
      <c r="E18" s="49">
        <v>328</v>
      </c>
    </row>
    <row r="19" spans="1:5" ht="14.1" customHeight="1" x14ac:dyDescent="0.25">
      <c r="A19" s="44" t="s">
        <v>36</v>
      </c>
      <c r="B19" s="50"/>
      <c r="C19" s="49">
        <f>SUM(C14:C18)</f>
        <v>3294</v>
      </c>
      <c r="D19" s="49">
        <f>SUM(D14:D18)</f>
        <v>1702</v>
      </c>
      <c r="E19" s="49">
        <f>SUM(E14:E18)</f>
        <v>1592</v>
      </c>
    </row>
    <row r="20" spans="1:5" ht="14.1" customHeight="1" x14ac:dyDescent="0.25">
      <c r="A20" s="37" t="s">
        <v>42</v>
      </c>
      <c r="B20" s="48">
        <f>$B$8-10</f>
        <v>2003</v>
      </c>
      <c r="C20" s="49">
        <v>604</v>
      </c>
      <c r="D20" s="49">
        <v>314</v>
      </c>
      <c r="E20" s="49">
        <v>290</v>
      </c>
    </row>
    <row r="21" spans="1:5" ht="14.1" customHeight="1" x14ac:dyDescent="0.25">
      <c r="A21" s="37" t="s">
        <v>43</v>
      </c>
      <c r="B21" s="48">
        <f>$B$8-11</f>
        <v>2002</v>
      </c>
      <c r="C21" s="49">
        <v>679</v>
      </c>
      <c r="D21" s="49">
        <v>356</v>
      </c>
      <c r="E21" s="49">
        <v>323</v>
      </c>
    </row>
    <row r="22" spans="1:5" ht="14.1" customHeight="1" x14ac:dyDescent="0.25">
      <c r="A22" s="37" t="s">
        <v>44</v>
      </c>
      <c r="B22" s="48">
        <f>$B$8-12</f>
        <v>2001</v>
      </c>
      <c r="C22" s="49">
        <v>694</v>
      </c>
      <c r="D22" s="49">
        <v>373</v>
      </c>
      <c r="E22" s="49">
        <v>321</v>
      </c>
    </row>
    <row r="23" spans="1:5" ht="14.1" customHeight="1" x14ac:dyDescent="0.25">
      <c r="A23" s="37" t="s">
        <v>45</v>
      </c>
      <c r="B23" s="48">
        <f>$B$8-13</f>
        <v>2000</v>
      </c>
      <c r="C23" s="49">
        <v>712</v>
      </c>
      <c r="D23" s="49">
        <v>370</v>
      </c>
      <c r="E23" s="49">
        <v>342</v>
      </c>
    </row>
    <row r="24" spans="1:5" ht="14.1" customHeight="1" x14ac:dyDescent="0.25">
      <c r="A24" s="37" t="s">
        <v>46</v>
      </c>
      <c r="B24" s="48">
        <f>$B$8-14</f>
        <v>1999</v>
      </c>
      <c r="C24" s="49">
        <v>688</v>
      </c>
      <c r="D24" s="49">
        <v>361</v>
      </c>
      <c r="E24" s="49">
        <v>327</v>
      </c>
    </row>
    <row r="25" spans="1:5" ht="14.1" customHeight="1" x14ac:dyDescent="0.25">
      <c r="A25" s="44" t="s">
        <v>36</v>
      </c>
      <c r="B25" s="50"/>
      <c r="C25" s="49">
        <f>SUM(C20:C24)</f>
        <v>3377</v>
      </c>
      <c r="D25" s="49">
        <f>SUM(D20:D24)</f>
        <v>1774</v>
      </c>
      <c r="E25" s="49">
        <f>SUM(E20:E24)</f>
        <v>1603</v>
      </c>
    </row>
    <row r="26" spans="1:5" ht="14.1" customHeight="1" x14ac:dyDescent="0.25">
      <c r="A26" s="37" t="s">
        <v>47</v>
      </c>
      <c r="B26" s="48">
        <f>$B$8-15</f>
        <v>1998</v>
      </c>
      <c r="C26" s="49">
        <v>737</v>
      </c>
      <c r="D26" s="49">
        <v>369</v>
      </c>
      <c r="E26" s="49">
        <v>368</v>
      </c>
    </row>
    <row r="27" spans="1:5" ht="14.1" customHeight="1" x14ac:dyDescent="0.25">
      <c r="A27" s="37" t="s">
        <v>48</v>
      </c>
      <c r="B27" s="48">
        <f>$B$8-16</f>
        <v>1997</v>
      </c>
      <c r="C27" s="49">
        <v>797</v>
      </c>
      <c r="D27" s="49">
        <v>405</v>
      </c>
      <c r="E27" s="49">
        <v>392</v>
      </c>
    </row>
    <row r="28" spans="1:5" ht="14.1" customHeight="1" x14ac:dyDescent="0.25">
      <c r="A28" s="37" t="s">
        <v>49</v>
      </c>
      <c r="B28" s="48">
        <f>$B$8-17</f>
        <v>1996</v>
      </c>
      <c r="C28" s="49">
        <v>830</v>
      </c>
      <c r="D28" s="49">
        <v>436</v>
      </c>
      <c r="E28" s="49">
        <v>394</v>
      </c>
    </row>
    <row r="29" spans="1:5" ht="14.1" customHeight="1" x14ac:dyDescent="0.25">
      <c r="A29" s="37" t="s">
        <v>50</v>
      </c>
      <c r="B29" s="48">
        <f>$B$8-18</f>
        <v>1995</v>
      </c>
      <c r="C29" s="49">
        <v>865</v>
      </c>
      <c r="D29" s="49">
        <v>431</v>
      </c>
      <c r="E29" s="49">
        <v>434</v>
      </c>
    </row>
    <row r="30" spans="1:5" ht="14.1" customHeight="1" x14ac:dyDescent="0.25">
      <c r="A30" s="36" t="s">
        <v>51</v>
      </c>
      <c r="B30" s="48">
        <f>$B$8-19</f>
        <v>1994</v>
      </c>
      <c r="C30" s="49">
        <v>1050</v>
      </c>
      <c r="D30" s="49">
        <v>500</v>
      </c>
      <c r="E30" s="49">
        <v>550</v>
      </c>
    </row>
    <row r="31" spans="1:5" ht="14.1" customHeight="1" x14ac:dyDescent="0.25">
      <c r="A31" s="44" t="s">
        <v>36</v>
      </c>
      <c r="B31" s="50"/>
      <c r="C31" s="49">
        <f>SUM(C26:C30)</f>
        <v>4279</v>
      </c>
      <c r="D31" s="49">
        <f>SUM(D26:D30)</f>
        <v>2141</v>
      </c>
      <c r="E31" s="49">
        <f>SUM(E26:E30)</f>
        <v>2138</v>
      </c>
    </row>
    <row r="32" spans="1:5" ht="14.1" customHeight="1" x14ac:dyDescent="0.25">
      <c r="A32" s="37" t="s">
        <v>52</v>
      </c>
      <c r="B32" s="48">
        <f>$B$8-20</f>
        <v>1993</v>
      </c>
      <c r="C32" s="49">
        <v>1320</v>
      </c>
      <c r="D32" s="49">
        <v>596</v>
      </c>
      <c r="E32" s="49">
        <v>724</v>
      </c>
    </row>
    <row r="33" spans="1:5" ht="14.1" customHeight="1" x14ac:dyDescent="0.25">
      <c r="A33" s="37" t="s">
        <v>53</v>
      </c>
      <c r="B33" s="48">
        <f>$B$8-21</f>
        <v>1992</v>
      </c>
      <c r="C33" s="49">
        <v>1479</v>
      </c>
      <c r="D33" s="49">
        <v>684</v>
      </c>
      <c r="E33" s="49">
        <v>795</v>
      </c>
    </row>
    <row r="34" spans="1:5" ht="14.1" customHeight="1" x14ac:dyDescent="0.25">
      <c r="A34" s="37" t="s">
        <v>54</v>
      </c>
      <c r="B34" s="48">
        <f>$B$8-22</f>
        <v>1991</v>
      </c>
      <c r="C34" s="49">
        <v>1616</v>
      </c>
      <c r="D34" s="49">
        <v>787</v>
      </c>
      <c r="E34" s="49">
        <v>829</v>
      </c>
    </row>
    <row r="35" spans="1:5" ht="14.1" customHeight="1" x14ac:dyDescent="0.25">
      <c r="A35" s="37" t="s">
        <v>55</v>
      </c>
      <c r="B35" s="48">
        <f>$B$8-23</f>
        <v>1990</v>
      </c>
      <c r="C35" s="49">
        <v>1666</v>
      </c>
      <c r="D35" s="49">
        <v>838</v>
      </c>
      <c r="E35" s="49">
        <v>828</v>
      </c>
    </row>
    <row r="36" spans="1:5" ht="14.1" customHeight="1" x14ac:dyDescent="0.25">
      <c r="A36" s="37" t="s">
        <v>56</v>
      </c>
      <c r="B36" s="48">
        <f>$B$8-24</f>
        <v>1989</v>
      </c>
      <c r="C36" s="49">
        <v>1654</v>
      </c>
      <c r="D36" s="49">
        <v>839</v>
      </c>
      <c r="E36" s="49">
        <v>815</v>
      </c>
    </row>
    <row r="37" spans="1:5" ht="14.1" customHeight="1" x14ac:dyDescent="0.25">
      <c r="A37" s="44" t="s">
        <v>36</v>
      </c>
      <c r="B37" s="50"/>
      <c r="C37" s="49">
        <f>SUM(C32:C36)</f>
        <v>7735</v>
      </c>
      <c r="D37" s="49">
        <f>SUM(D32:D36)</f>
        <v>3744</v>
      </c>
      <c r="E37" s="49">
        <f>SUM(E32:E36)</f>
        <v>3991</v>
      </c>
    </row>
    <row r="38" spans="1:5" ht="14.1" customHeight="1" x14ac:dyDescent="0.25">
      <c r="A38" s="37" t="s">
        <v>57</v>
      </c>
      <c r="B38" s="48">
        <f>$B$8-25</f>
        <v>1988</v>
      </c>
      <c r="C38" s="49">
        <v>1581</v>
      </c>
      <c r="D38" s="49">
        <v>828</v>
      </c>
      <c r="E38" s="49">
        <v>753</v>
      </c>
    </row>
    <row r="39" spans="1:5" ht="14.1" customHeight="1" x14ac:dyDescent="0.25">
      <c r="A39" s="37" t="s">
        <v>58</v>
      </c>
      <c r="B39" s="48">
        <f>$B$8-26</f>
        <v>1987</v>
      </c>
      <c r="C39" s="49">
        <v>1467</v>
      </c>
      <c r="D39" s="49">
        <v>798</v>
      </c>
      <c r="E39" s="49">
        <v>669</v>
      </c>
    </row>
    <row r="40" spans="1:5" ht="14.1" customHeight="1" x14ac:dyDescent="0.25">
      <c r="A40" s="37" t="s">
        <v>59</v>
      </c>
      <c r="B40" s="48">
        <f>$B$8-27</f>
        <v>1986</v>
      </c>
      <c r="C40" s="49">
        <v>1304</v>
      </c>
      <c r="D40" s="49">
        <v>725</v>
      </c>
      <c r="E40" s="49">
        <v>579</v>
      </c>
    </row>
    <row r="41" spans="1:5" ht="14.1" customHeight="1" x14ac:dyDescent="0.2">
      <c r="A41" s="37" t="s">
        <v>60</v>
      </c>
      <c r="B41" s="48">
        <f>$B$8-28</f>
        <v>1985</v>
      </c>
      <c r="C41" s="49">
        <v>1182</v>
      </c>
      <c r="D41" s="49">
        <v>621</v>
      </c>
      <c r="E41" s="49">
        <v>561</v>
      </c>
    </row>
    <row r="42" spans="1:5" ht="14.1" customHeight="1" x14ac:dyDescent="0.2">
      <c r="A42" s="37" t="s">
        <v>61</v>
      </c>
      <c r="B42" s="48">
        <f>$B$8-29</f>
        <v>1984</v>
      </c>
      <c r="C42" s="49">
        <v>1164</v>
      </c>
      <c r="D42" s="49">
        <v>640</v>
      </c>
      <c r="E42" s="49">
        <v>524</v>
      </c>
    </row>
    <row r="43" spans="1:5" ht="14.1" customHeight="1" x14ac:dyDescent="0.2">
      <c r="A43" s="44" t="s">
        <v>36</v>
      </c>
      <c r="B43" s="50"/>
      <c r="C43" s="49">
        <f>SUM(C38:C42)</f>
        <v>6698</v>
      </c>
      <c r="D43" s="49">
        <f>SUM(D38:D42)</f>
        <v>3612</v>
      </c>
      <c r="E43" s="49">
        <f>SUM(E38:E42)</f>
        <v>3086</v>
      </c>
    </row>
    <row r="44" spans="1:5" ht="14.1" customHeight="1" x14ac:dyDescent="0.2">
      <c r="A44" s="37" t="s">
        <v>62</v>
      </c>
      <c r="B44" s="48">
        <f>$B$8-30</f>
        <v>1983</v>
      </c>
      <c r="C44" s="49">
        <v>1122</v>
      </c>
      <c r="D44" s="49">
        <v>600</v>
      </c>
      <c r="E44" s="49">
        <v>522</v>
      </c>
    </row>
    <row r="45" spans="1:5" ht="14.1" customHeight="1" x14ac:dyDescent="0.2">
      <c r="A45" s="37" t="s">
        <v>63</v>
      </c>
      <c r="B45" s="48">
        <f>$B$8-31</f>
        <v>1982</v>
      </c>
      <c r="C45" s="49">
        <v>1105</v>
      </c>
      <c r="D45" s="49">
        <v>581</v>
      </c>
      <c r="E45" s="49">
        <v>524</v>
      </c>
    </row>
    <row r="46" spans="1:5" ht="14.1" customHeight="1" x14ac:dyDescent="0.2">
      <c r="A46" s="37" t="s">
        <v>64</v>
      </c>
      <c r="B46" s="48">
        <f>$B$8-32</f>
        <v>1981</v>
      </c>
      <c r="C46" s="49">
        <v>1096</v>
      </c>
      <c r="D46" s="49">
        <v>594</v>
      </c>
      <c r="E46" s="49">
        <v>502</v>
      </c>
    </row>
    <row r="47" spans="1:5" ht="14.1" customHeight="1" x14ac:dyDescent="0.2">
      <c r="A47" s="37" t="s">
        <v>65</v>
      </c>
      <c r="B47" s="48">
        <f>$B$8-33</f>
        <v>1980</v>
      </c>
      <c r="C47" s="49">
        <v>1040</v>
      </c>
      <c r="D47" s="49">
        <v>557</v>
      </c>
      <c r="E47" s="49">
        <v>483</v>
      </c>
    </row>
    <row r="48" spans="1:5" ht="14.1" customHeight="1" x14ac:dyDescent="0.2">
      <c r="A48" s="37" t="s">
        <v>66</v>
      </c>
      <c r="B48" s="48">
        <f>$B$8-34</f>
        <v>1979</v>
      </c>
      <c r="C48" s="49">
        <v>936</v>
      </c>
      <c r="D48" s="49">
        <v>507</v>
      </c>
      <c r="E48" s="49">
        <v>429</v>
      </c>
    </row>
    <row r="49" spans="1:5" ht="14.1" customHeight="1" x14ac:dyDescent="0.2">
      <c r="A49" s="44" t="s">
        <v>36</v>
      </c>
      <c r="B49" s="50"/>
      <c r="C49" s="49">
        <f>SUM(C44:C48)</f>
        <v>5299</v>
      </c>
      <c r="D49" s="49">
        <f>SUM(D44:D48)</f>
        <v>2839</v>
      </c>
      <c r="E49" s="49">
        <f>SUM(E44:E48)</f>
        <v>2460</v>
      </c>
    </row>
    <row r="50" spans="1:5" ht="14.1" customHeight="1" x14ac:dyDescent="0.2">
      <c r="A50" s="37" t="s">
        <v>67</v>
      </c>
      <c r="B50" s="48">
        <f>$B$8-35</f>
        <v>1978</v>
      </c>
      <c r="C50" s="49">
        <v>948</v>
      </c>
      <c r="D50" s="49">
        <v>520</v>
      </c>
      <c r="E50" s="49">
        <v>428</v>
      </c>
    </row>
    <row r="51" spans="1:5" ht="14.1" customHeight="1" x14ac:dyDescent="0.2">
      <c r="A51" s="37" t="s">
        <v>68</v>
      </c>
      <c r="B51" s="48">
        <f>$B$8-36</f>
        <v>1977</v>
      </c>
      <c r="C51" s="49">
        <v>943</v>
      </c>
      <c r="D51" s="49">
        <v>524</v>
      </c>
      <c r="E51" s="49">
        <v>419</v>
      </c>
    </row>
    <row r="52" spans="1:5" ht="14.1" customHeight="1" x14ac:dyDescent="0.2">
      <c r="A52" s="37" t="s">
        <v>69</v>
      </c>
      <c r="B52" s="48">
        <f>$B$8-37</f>
        <v>1976</v>
      </c>
      <c r="C52" s="49">
        <v>930</v>
      </c>
      <c r="D52" s="49">
        <v>479</v>
      </c>
      <c r="E52" s="49">
        <v>451</v>
      </c>
    </row>
    <row r="53" spans="1:5" ht="14.1" customHeight="1" x14ac:dyDescent="0.2">
      <c r="A53" s="37" t="s">
        <v>70</v>
      </c>
      <c r="B53" s="48">
        <f>$B$8-38</f>
        <v>1975</v>
      </c>
      <c r="C53" s="49">
        <v>849</v>
      </c>
      <c r="D53" s="49">
        <v>422</v>
      </c>
      <c r="E53" s="49">
        <v>427</v>
      </c>
    </row>
    <row r="54" spans="1:5" s="11" customFormat="1" ht="14.1" customHeight="1" x14ac:dyDescent="0.2">
      <c r="A54" s="36" t="s">
        <v>71</v>
      </c>
      <c r="B54" s="48">
        <f>$B$8-39</f>
        <v>1974</v>
      </c>
      <c r="C54" s="49">
        <v>828</v>
      </c>
      <c r="D54" s="49">
        <v>398</v>
      </c>
      <c r="E54" s="49">
        <v>430</v>
      </c>
    </row>
    <row r="55" spans="1:5" s="11" customFormat="1" ht="14.1" customHeight="1" x14ac:dyDescent="0.2">
      <c r="A55" s="43" t="s">
        <v>36</v>
      </c>
      <c r="B55" s="50"/>
      <c r="C55" s="49">
        <f>SUM(C50:C54)</f>
        <v>4498</v>
      </c>
      <c r="D55" s="49">
        <f>SUM(D50:D54)</f>
        <v>2343</v>
      </c>
      <c r="E55" s="49">
        <f>SUM(E50:E54)</f>
        <v>2155</v>
      </c>
    </row>
    <row r="56" spans="1:5" s="11" customFormat="1" ht="14.1" customHeight="1" x14ac:dyDescent="0.2">
      <c r="A56" s="36" t="s">
        <v>72</v>
      </c>
      <c r="B56" s="48">
        <f>$B$8-40</f>
        <v>1973</v>
      </c>
      <c r="C56" s="49">
        <v>889</v>
      </c>
      <c r="D56" s="49">
        <v>438</v>
      </c>
      <c r="E56" s="49">
        <v>451</v>
      </c>
    </row>
    <row r="57" spans="1:5" ht="14.1" customHeight="1" x14ac:dyDescent="0.2">
      <c r="A57" s="36" t="s">
        <v>73</v>
      </c>
      <c r="B57" s="48">
        <f>$B$8-41</f>
        <v>1972</v>
      </c>
      <c r="C57" s="49">
        <v>957</v>
      </c>
      <c r="D57" s="49">
        <v>500</v>
      </c>
      <c r="E57" s="49">
        <v>457</v>
      </c>
    </row>
    <row r="58" spans="1:5" ht="14.1" customHeight="1" x14ac:dyDescent="0.2">
      <c r="A58" s="36" t="s">
        <v>74</v>
      </c>
      <c r="B58" s="48">
        <f>$B$8-42</f>
        <v>1971</v>
      </c>
      <c r="C58" s="49">
        <v>1068</v>
      </c>
      <c r="D58" s="49">
        <v>551</v>
      </c>
      <c r="E58" s="49">
        <v>517</v>
      </c>
    </row>
    <row r="59" spans="1:5" ht="14.1" customHeight="1" x14ac:dyDescent="0.2">
      <c r="A59" s="36" t="s">
        <v>75</v>
      </c>
      <c r="B59" s="48">
        <f>$B$8-43</f>
        <v>1970</v>
      </c>
      <c r="C59" s="49">
        <v>1077</v>
      </c>
      <c r="D59" s="49">
        <v>553</v>
      </c>
      <c r="E59" s="49">
        <v>524</v>
      </c>
    </row>
    <row r="60" spans="1:5" ht="14.1" customHeight="1" x14ac:dyDescent="0.2">
      <c r="A60" s="36" t="s">
        <v>76</v>
      </c>
      <c r="B60" s="48">
        <f>$B$8-44</f>
        <v>1969</v>
      </c>
      <c r="C60" s="49">
        <v>1216</v>
      </c>
      <c r="D60" s="49">
        <v>622</v>
      </c>
      <c r="E60" s="49">
        <v>594</v>
      </c>
    </row>
    <row r="61" spans="1:5" ht="14.1" customHeight="1" x14ac:dyDescent="0.2">
      <c r="A61" s="44" t="s">
        <v>36</v>
      </c>
      <c r="B61" s="50"/>
      <c r="C61" s="49">
        <f>SUM(C56:C60)</f>
        <v>5207</v>
      </c>
      <c r="D61" s="49">
        <f>SUM(D56:D60)</f>
        <v>2664</v>
      </c>
      <c r="E61" s="49">
        <f>SUM(E56:E60)</f>
        <v>2543</v>
      </c>
    </row>
    <row r="62" spans="1:5" ht="14.1" customHeight="1" x14ac:dyDescent="0.2">
      <c r="A62" s="37" t="s">
        <v>77</v>
      </c>
      <c r="B62" s="48">
        <f>$B$8-45</f>
        <v>1968</v>
      </c>
      <c r="C62" s="49">
        <v>1306</v>
      </c>
      <c r="D62" s="49">
        <v>678</v>
      </c>
      <c r="E62" s="49">
        <v>628</v>
      </c>
    </row>
    <row r="63" spans="1:5" ht="14.1" customHeight="1" x14ac:dyDescent="0.2">
      <c r="A63" s="37" t="s">
        <v>78</v>
      </c>
      <c r="B63" s="48">
        <f>$B$8-46</f>
        <v>1967</v>
      </c>
      <c r="C63" s="49">
        <v>1274</v>
      </c>
      <c r="D63" s="49">
        <v>665</v>
      </c>
      <c r="E63" s="49">
        <v>609</v>
      </c>
    </row>
    <row r="64" spans="1:5" ht="14.1" customHeight="1" x14ac:dyDescent="0.2">
      <c r="A64" s="37" t="s">
        <v>79</v>
      </c>
      <c r="B64" s="48">
        <f>$B$8-47</f>
        <v>1966</v>
      </c>
      <c r="C64" s="49">
        <v>1331</v>
      </c>
      <c r="D64" s="49">
        <v>684</v>
      </c>
      <c r="E64" s="49">
        <v>647</v>
      </c>
    </row>
    <row r="65" spans="1:5" ht="14.1" customHeight="1" x14ac:dyDescent="0.2">
      <c r="A65" s="37" t="s">
        <v>80</v>
      </c>
      <c r="B65" s="48">
        <f>$B$8-48</f>
        <v>1965</v>
      </c>
      <c r="C65" s="49">
        <v>1334</v>
      </c>
      <c r="D65" s="49">
        <v>681</v>
      </c>
      <c r="E65" s="49">
        <v>653</v>
      </c>
    </row>
    <row r="66" spans="1:5" ht="14.1" customHeight="1" x14ac:dyDescent="0.2">
      <c r="A66" s="37" t="s">
        <v>81</v>
      </c>
      <c r="B66" s="48">
        <f>$B$8-49</f>
        <v>1964</v>
      </c>
      <c r="C66" s="49">
        <v>1269</v>
      </c>
      <c r="D66" s="49">
        <v>656</v>
      </c>
      <c r="E66" s="49">
        <v>613</v>
      </c>
    </row>
    <row r="67" spans="1:5" ht="14.1" customHeight="1" x14ac:dyDescent="0.2">
      <c r="A67" s="44" t="s">
        <v>36</v>
      </c>
      <c r="B67" s="50"/>
      <c r="C67" s="49">
        <f>SUM(C62:C66)</f>
        <v>6514</v>
      </c>
      <c r="D67" s="49">
        <f>SUM(D62:D66)</f>
        <v>3364</v>
      </c>
      <c r="E67" s="49">
        <f>SUM(E62:E66)</f>
        <v>3150</v>
      </c>
    </row>
    <row r="68" spans="1:5" ht="14.1" customHeight="1" x14ac:dyDescent="0.2">
      <c r="A68" s="37" t="s">
        <v>82</v>
      </c>
      <c r="B68" s="48">
        <f>$B$8-50</f>
        <v>1963</v>
      </c>
      <c r="C68" s="49">
        <v>1238</v>
      </c>
      <c r="D68" s="49">
        <v>636</v>
      </c>
      <c r="E68" s="49">
        <v>602</v>
      </c>
    </row>
    <row r="69" spans="1:5" ht="14.1" customHeight="1" x14ac:dyDescent="0.2">
      <c r="A69" s="37" t="s">
        <v>83</v>
      </c>
      <c r="B69" s="48">
        <f>$B$8-51</f>
        <v>1962</v>
      </c>
      <c r="C69" s="49">
        <v>1235</v>
      </c>
      <c r="D69" s="49">
        <v>620</v>
      </c>
      <c r="E69" s="49">
        <v>615</v>
      </c>
    </row>
    <row r="70" spans="1:5" ht="14.1" customHeight="1" x14ac:dyDescent="0.2">
      <c r="A70" s="37" t="s">
        <v>84</v>
      </c>
      <c r="B70" s="48">
        <f>$B$8-52</f>
        <v>1961</v>
      </c>
      <c r="C70" s="49">
        <v>1228</v>
      </c>
      <c r="D70" s="49">
        <v>642</v>
      </c>
      <c r="E70" s="49">
        <v>586</v>
      </c>
    </row>
    <row r="71" spans="1:5" ht="14.1" customHeight="1" x14ac:dyDescent="0.2">
      <c r="A71" s="37" t="s">
        <v>85</v>
      </c>
      <c r="B71" s="48">
        <f>$B$8-53</f>
        <v>1960</v>
      </c>
      <c r="C71" s="49">
        <v>1237</v>
      </c>
      <c r="D71" s="49">
        <v>585</v>
      </c>
      <c r="E71" s="49">
        <v>652</v>
      </c>
    </row>
    <row r="72" spans="1:5" ht="14.1" customHeight="1" x14ac:dyDescent="0.2">
      <c r="A72" s="37" t="s">
        <v>86</v>
      </c>
      <c r="B72" s="48">
        <f>$B$8-54</f>
        <v>1959</v>
      </c>
      <c r="C72" s="49">
        <v>1207</v>
      </c>
      <c r="D72" s="49">
        <v>623</v>
      </c>
      <c r="E72" s="49">
        <v>584</v>
      </c>
    </row>
    <row r="73" spans="1:5" ht="14.1" customHeight="1" x14ac:dyDescent="0.2">
      <c r="A73" s="44" t="s">
        <v>36</v>
      </c>
      <c r="B73" s="50"/>
      <c r="C73" s="49">
        <f>SUM(C68:C72)</f>
        <v>6145</v>
      </c>
      <c r="D73" s="49">
        <f>SUM(D68:D72)</f>
        <v>3106</v>
      </c>
      <c r="E73" s="49">
        <f>SUM(E68:E72)</f>
        <v>3039</v>
      </c>
    </row>
    <row r="74" spans="1:5" ht="14.1" customHeight="1" x14ac:dyDescent="0.2">
      <c r="A74" s="37" t="s">
        <v>87</v>
      </c>
      <c r="B74" s="48">
        <f>$B$8-55</f>
        <v>1958</v>
      </c>
      <c r="C74" s="49">
        <v>1091</v>
      </c>
      <c r="D74" s="49">
        <v>528</v>
      </c>
      <c r="E74" s="49">
        <v>563</v>
      </c>
    </row>
    <row r="75" spans="1:5" ht="14.1" customHeight="1" x14ac:dyDescent="0.2">
      <c r="A75" s="37" t="s">
        <v>88</v>
      </c>
      <c r="B75" s="48">
        <f>$B$8-56</f>
        <v>1957</v>
      </c>
      <c r="C75" s="49">
        <v>992</v>
      </c>
      <c r="D75" s="49">
        <v>463</v>
      </c>
      <c r="E75" s="49">
        <v>529</v>
      </c>
    </row>
    <row r="76" spans="1:5" ht="13.15" customHeight="1" x14ac:dyDescent="0.2">
      <c r="A76" s="37" t="s">
        <v>89</v>
      </c>
      <c r="B76" s="48">
        <f>$B$8-57</f>
        <v>1956</v>
      </c>
      <c r="C76" s="49">
        <v>1058</v>
      </c>
      <c r="D76" s="49">
        <v>542</v>
      </c>
      <c r="E76" s="49">
        <v>516</v>
      </c>
    </row>
    <row r="77" spans="1:5" s="11" customFormat="1" ht="14.1" customHeight="1" x14ac:dyDescent="0.2">
      <c r="A77" s="36" t="s">
        <v>90</v>
      </c>
      <c r="B77" s="48">
        <f>$B$8-58</f>
        <v>1955</v>
      </c>
      <c r="C77" s="49">
        <v>975</v>
      </c>
      <c r="D77" s="49">
        <v>484</v>
      </c>
      <c r="E77" s="49">
        <v>491</v>
      </c>
    </row>
    <row r="78" spans="1:5" x14ac:dyDescent="0.2">
      <c r="A78" s="37" t="s">
        <v>91</v>
      </c>
      <c r="B78" s="48">
        <f>$B$8-59</f>
        <v>1954</v>
      </c>
      <c r="C78" s="49">
        <v>1041</v>
      </c>
      <c r="D78" s="49">
        <v>519</v>
      </c>
      <c r="E78" s="49">
        <v>522</v>
      </c>
    </row>
    <row r="79" spans="1:5" x14ac:dyDescent="0.2">
      <c r="A79" s="44" t="s">
        <v>36</v>
      </c>
      <c r="B79" s="50"/>
      <c r="C79" s="49">
        <f>SUM(C74:C78)</f>
        <v>5157</v>
      </c>
      <c r="D79" s="49">
        <f>SUM(D74:D78)</f>
        <v>2536</v>
      </c>
      <c r="E79" s="49">
        <f>SUM(E74:E78)</f>
        <v>2621</v>
      </c>
    </row>
    <row r="80" spans="1:5" x14ac:dyDescent="0.2">
      <c r="A80" s="37" t="s">
        <v>92</v>
      </c>
      <c r="B80" s="48">
        <f>$B$8-60</f>
        <v>1953</v>
      </c>
      <c r="C80" s="49">
        <v>929</v>
      </c>
      <c r="D80" s="49">
        <v>444</v>
      </c>
      <c r="E80" s="49">
        <v>485</v>
      </c>
    </row>
    <row r="81" spans="1:5" x14ac:dyDescent="0.2">
      <c r="A81" s="37" t="s">
        <v>93</v>
      </c>
      <c r="B81" s="48">
        <f>$B$8-61</f>
        <v>1952</v>
      </c>
      <c r="C81" s="49">
        <v>1003</v>
      </c>
      <c r="D81" s="49">
        <v>475</v>
      </c>
      <c r="E81" s="49">
        <v>528</v>
      </c>
    </row>
    <row r="82" spans="1:5" x14ac:dyDescent="0.2">
      <c r="A82" s="37" t="s">
        <v>94</v>
      </c>
      <c r="B82" s="48">
        <f>$B$8-62</f>
        <v>1951</v>
      </c>
      <c r="C82" s="49">
        <v>946</v>
      </c>
      <c r="D82" s="49">
        <v>458</v>
      </c>
      <c r="E82" s="49">
        <v>488</v>
      </c>
    </row>
    <row r="83" spans="1:5" x14ac:dyDescent="0.2">
      <c r="A83" s="37" t="s">
        <v>95</v>
      </c>
      <c r="B83" s="48">
        <f>$B$8-63</f>
        <v>1950</v>
      </c>
      <c r="C83" s="49">
        <v>1002</v>
      </c>
      <c r="D83" s="49">
        <v>486</v>
      </c>
      <c r="E83" s="49">
        <v>516</v>
      </c>
    </row>
    <row r="84" spans="1:5" x14ac:dyDescent="0.2">
      <c r="A84" s="37" t="s">
        <v>96</v>
      </c>
      <c r="B84" s="48">
        <f>$B$8-64</f>
        <v>1949</v>
      </c>
      <c r="C84" s="49">
        <v>944</v>
      </c>
      <c r="D84" s="49">
        <v>470</v>
      </c>
      <c r="E84" s="49">
        <v>474</v>
      </c>
    </row>
    <row r="85" spans="1:5" x14ac:dyDescent="0.2">
      <c r="A85" s="44" t="s">
        <v>36</v>
      </c>
      <c r="B85" s="50"/>
      <c r="C85" s="49">
        <f>SUM(C80:C84)</f>
        <v>4824</v>
      </c>
      <c r="D85" s="49">
        <f>SUM(D80:D84)</f>
        <v>2333</v>
      </c>
      <c r="E85" s="49">
        <f>SUM(E80:E84)</f>
        <v>2491</v>
      </c>
    </row>
    <row r="86" spans="1:5" x14ac:dyDescent="0.2">
      <c r="A86" s="37" t="s">
        <v>97</v>
      </c>
      <c r="B86" s="48">
        <f>$B$8-65</f>
        <v>1948</v>
      </c>
      <c r="C86" s="49">
        <v>939</v>
      </c>
      <c r="D86" s="49">
        <v>432</v>
      </c>
      <c r="E86" s="49">
        <v>507</v>
      </c>
    </row>
    <row r="87" spans="1:5" x14ac:dyDescent="0.2">
      <c r="A87" s="37" t="s">
        <v>98</v>
      </c>
      <c r="B87" s="48">
        <f>$B$8-66</f>
        <v>1947</v>
      </c>
      <c r="C87" s="49">
        <v>875</v>
      </c>
      <c r="D87" s="49">
        <v>409</v>
      </c>
      <c r="E87" s="49">
        <v>466</v>
      </c>
    </row>
    <row r="88" spans="1:5" x14ac:dyDescent="0.2">
      <c r="A88" s="37" t="s">
        <v>99</v>
      </c>
      <c r="B88" s="48">
        <f>$B$8-67</f>
        <v>1946</v>
      </c>
      <c r="C88" s="49">
        <v>846</v>
      </c>
      <c r="D88" s="49">
        <v>410</v>
      </c>
      <c r="E88" s="49">
        <v>436</v>
      </c>
    </row>
    <row r="89" spans="1:5" x14ac:dyDescent="0.2">
      <c r="A89" s="37" t="s">
        <v>100</v>
      </c>
      <c r="B89" s="48">
        <f>$B$8-68</f>
        <v>1945</v>
      </c>
      <c r="C89" s="49">
        <v>743</v>
      </c>
      <c r="D89" s="49">
        <v>357</v>
      </c>
      <c r="E89" s="49">
        <v>386</v>
      </c>
    </row>
    <row r="90" spans="1:5" x14ac:dyDescent="0.2">
      <c r="A90" s="37" t="s">
        <v>101</v>
      </c>
      <c r="B90" s="48">
        <f>$B$8-69</f>
        <v>1944</v>
      </c>
      <c r="C90" s="49">
        <v>845</v>
      </c>
      <c r="D90" s="49">
        <v>411</v>
      </c>
      <c r="E90" s="49">
        <v>434</v>
      </c>
    </row>
    <row r="91" spans="1:5" x14ac:dyDescent="0.2">
      <c r="A91" s="44" t="s">
        <v>36</v>
      </c>
      <c r="B91" s="50"/>
      <c r="C91" s="49">
        <f>SUM(C86:C90)</f>
        <v>4248</v>
      </c>
      <c r="D91" s="49">
        <f>SUM(D86:D90)</f>
        <v>2019</v>
      </c>
      <c r="E91" s="49">
        <f>SUM(E86:E90)</f>
        <v>2229</v>
      </c>
    </row>
    <row r="92" spans="1:5" x14ac:dyDescent="0.2">
      <c r="A92" s="37" t="s">
        <v>102</v>
      </c>
      <c r="B92" s="48">
        <f>$B$8-70</f>
        <v>1943</v>
      </c>
      <c r="C92" s="49">
        <v>891</v>
      </c>
      <c r="D92" s="49">
        <v>402</v>
      </c>
      <c r="E92" s="49">
        <v>489</v>
      </c>
    </row>
    <row r="93" spans="1:5" x14ac:dyDescent="0.2">
      <c r="A93" s="37" t="s">
        <v>103</v>
      </c>
      <c r="B93" s="48">
        <f>$B$8-71</f>
        <v>1942</v>
      </c>
      <c r="C93" s="49">
        <v>847</v>
      </c>
      <c r="D93" s="49">
        <v>388</v>
      </c>
      <c r="E93" s="49">
        <v>459</v>
      </c>
    </row>
    <row r="94" spans="1:5" x14ac:dyDescent="0.2">
      <c r="A94" s="37" t="s">
        <v>104</v>
      </c>
      <c r="B94" s="48">
        <f>$B$8-72</f>
        <v>1941</v>
      </c>
      <c r="C94" s="49">
        <v>1006</v>
      </c>
      <c r="D94" s="49">
        <v>488</v>
      </c>
      <c r="E94" s="49">
        <v>518</v>
      </c>
    </row>
    <row r="95" spans="1:5" x14ac:dyDescent="0.2">
      <c r="A95" s="37" t="s">
        <v>105</v>
      </c>
      <c r="B95" s="48">
        <f>$B$8-73</f>
        <v>1940</v>
      </c>
      <c r="C95" s="49">
        <v>1025</v>
      </c>
      <c r="D95" s="49">
        <v>467</v>
      </c>
      <c r="E95" s="49">
        <v>558</v>
      </c>
    </row>
    <row r="96" spans="1:5" x14ac:dyDescent="0.2">
      <c r="A96" s="37" t="s">
        <v>106</v>
      </c>
      <c r="B96" s="48">
        <f>$B$8-74</f>
        <v>1939</v>
      </c>
      <c r="C96" s="49">
        <v>1040</v>
      </c>
      <c r="D96" s="49">
        <v>481</v>
      </c>
      <c r="E96" s="49">
        <v>559</v>
      </c>
    </row>
    <row r="97" spans="1:5" x14ac:dyDescent="0.2">
      <c r="A97" s="44" t="s">
        <v>36</v>
      </c>
      <c r="B97" s="50"/>
      <c r="C97" s="49">
        <f>SUM(C92:C96)</f>
        <v>4809</v>
      </c>
      <c r="D97" s="49">
        <f>SUM(D92:D96)</f>
        <v>2226</v>
      </c>
      <c r="E97" s="49">
        <f>SUM(E92:E96)</f>
        <v>2583</v>
      </c>
    </row>
    <row r="98" spans="1:5" x14ac:dyDescent="0.2">
      <c r="A98" s="37" t="s">
        <v>107</v>
      </c>
      <c r="B98" s="48">
        <f>$B$8-75</f>
        <v>1938</v>
      </c>
      <c r="C98" s="49">
        <v>953</v>
      </c>
      <c r="D98" s="49">
        <v>450</v>
      </c>
      <c r="E98" s="49">
        <v>503</v>
      </c>
    </row>
    <row r="99" spans="1:5" x14ac:dyDescent="0.2">
      <c r="A99" s="37" t="s">
        <v>108</v>
      </c>
      <c r="B99" s="48">
        <f>$B$8-76</f>
        <v>1937</v>
      </c>
      <c r="C99" s="49">
        <v>907</v>
      </c>
      <c r="D99" s="49">
        <v>433</v>
      </c>
      <c r="E99" s="49">
        <v>474</v>
      </c>
    </row>
    <row r="100" spans="1:5" x14ac:dyDescent="0.2">
      <c r="A100" s="37" t="s">
        <v>109</v>
      </c>
      <c r="B100" s="48">
        <f>$B$8-77</f>
        <v>1936</v>
      </c>
      <c r="C100" s="49">
        <v>822</v>
      </c>
      <c r="D100" s="49">
        <v>346</v>
      </c>
      <c r="E100" s="49">
        <v>476</v>
      </c>
    </row>
    <row r="101" spans="1:5" x14ac:dyDescent="0.2">
      <c r="A101" s="37" t="s">
        <v>110</v>
      </c>
      <c r="B101" s="48">
        <f>$B$8-78</f>
        <v>1935</v>
      </c>
      <c r="C101" s="49">
        <v>707</v>
      </c>
      <c r="D101" s="49">
        <v>294</v>
      </c>
      <c r="E101" s="49">
        <v>413</v>
      </c>
    </row>
    <row r="102" spans="1:5" x14ac:dyDescent="0.2">
      <c r="A102" s="38" t="s">
        <v>111</v>
      </c>
      <c r="B102" s="48">
        <f>$B$8-79</f>
        <v>1934</v>
      </c>
      <c r="C102" s="49">
        <v>617</v>
      </c>
      <c r="D102" s="49">
        <v>257</v>
      </c>
      <c r="E102" s="49">
        <v>360</v>
      </c>
    </row>
    <row r="103" spans="1:5" x14ac:dyDescent="0.2">
      <c r="A103" s="45" t="s">
        <v>36</v>
      </c>
      <c r="B103" s="51"/>
      <c r="C103" s="49">
        <f>SUM(C98:C102)</f>
        <v>4006</v>
      </c>
      <c r="D103" s="49">
        <f>SUM(D98:D102)</f>
        <v>1780</v>
      </c>
      <c r="E103" s="49">
        <f>SUM(E98:E102)</f>
        <v>2226</v>
      </c>
    </row>
    <row r="104" spans="1:5" x14ac:dyDescent="0.2">
      <c r="A104" s="38" t="s">
        <v>112</v>
      </c>
      <c r="B104" s="48">
        <f>$B$8-80</f>
        <v>1933</v>
      </c>
      <c r="C104" s="49">
        <v>455</v>
      </c>
      <c r="D104" s="49">
        <v>163</v>
      </c>
      <c r="E104" s="49">
        <v>292</v>
      </c>
    </row>
    <row r="105" spans="1:5" x14ac:dyDescent="0.2">
      <c r="A105" s="38" t="s">
        <v>123</v>
      </c>
      <c r="B105" s="48">
        <f>$B$8-81</f>
        <v>1932</v>
      </c>
      <c r="C105" s="49">
        <v>407</v>
      </c>
      <c r="D105" s="49">
        <v>166</v>
      </c>
      <c r="E105" s="49">
        <v>241</v>
      </c>
    </row>
    <row r="106" spans="1:5" s="24" customFormat="1" x14ac:dyDescent="0.2">
      <c r="A106" s="38" t="s">
        <v>121</v>
      </c>
      <c r="B106" s="48">
        <f>$B$8-82</f>
        <v>1931</v>
      </c>
      <c r="C106" s="49">
        <v>435</v>
      </c>
      <c r="D106" s="49">
        <v>158</v>
      </c>
      <c r="E106" s="49">
        <v>277</v>
      </c>
    </row>
    <row r="107" spans="1:5" x14ac:dyDescent="0.2">
      <c r="A107" s="38" t="s">
        <v>124</v>
      </c>
      <c r="B107" s="48">
        <f>$B$8-83</f>
        <v>1930</v>
      </c>
      <c r="C107" s="49">
        <v>386</v>
      </c>
      <c r="D107" s="49">
        <v>161</v>
      </c>
      <c r="E107" s="49">
        <v>225</v>
      </c>
    </row>
    <row r="108" spans="1:5" x14ac:dyDescent="0.2">
      <c r="A108" s="38" t="s">
        <v>122</v>
      </c>
      <c r="B108" s="48">
        <f>$B$8-84</f>
        <v>1929</v>
      </c>
      <c r="C108" s="49">
        <v>387</v>
      </c>
      <c r="D108" s="49">
        <v>132</v>
      </c>
      <c r="E108" s="49">
        <v>255</v>
      </c>
    </row>
    <row r="109" spans="1:5" s="11" customFormat="1" x14ac:dyDescent="0.2">
      <c r="A109" s="45" t="s">
        <v>36</v>
      </c>
      <c r="B109" s="51"/>
      <c r="C109" s="49">
        <f>SUM(C104:C108)</f>
        <v>2070</v>
      </c>
      <c r="D109" s="49">
        <f>SUM(D104:D108)</f>
        <v>780</v>
      </c>
      <c r="E109" s="49">
        <f>SUM(E104:E108)</f>
        <v>1290</v>
      </c>
    </row>
    <row r="110" spans="1:5" x14ac:dyDescent="0.2">
      <c r="A110" s="38" t="s">
        <v>113</v>
      </c>
      <c r="B110" s="48">
        <f>$B$8-85</f>
        <v>1928</v>
      </c>
      <c r="C110" s="49">
        <v>331</v>
      </c>
      <c r="D110" s="49">
        <v>95</v>
      </c>
      <c r="E110" s="49">
        <v>236</v>
      </c>
    </row>
    <row r="111" spans="1:5" x14ac:dyDescent="0.2">
      <c r="A111" s="38" t="s">
        <v>114</v>
      </c>
      <c r="B111" s="48">
        <f>$B$8-86</f>
        <v>1927</v>
      </c>
      <c r="C111" s="49">
        <v>334</v>
      </c>
      <c r="D111" s="49">
        <v>109</v>
      </c>
      <c r="E111" s="49">
        <v>225</v>
      </c>
    </row>
    <row r="112" spans="1:5" s="11" customFormat="1" x14ac:dyDescent="0.2">
      <c r="A112" s="38" t="s">
        <v>115</v>
      </c>
      <c r="B112" s="48">
        <f>$B$8-87</f>
        <v>1926</v>
      </c>
      <c r="C112" s="49">
        <v>274</v>
      </c>
      <c r="D112" s="49">
        <v>79</v>
      </c>
      <c r="E112" s="49">
        <v>195</v>
      </c>
    </row>
    <row r="113" spans="1:5" s="11" customFormat="1" x14ac:dyDescent="0.2">
      <c r="A113" s="38" t="s">
        <v>116</v>
      </c>
      <c r="B113" s="48">
        <f>$B$8-88</f>
        <v>1925</v>
      </c>
      <c r="C113" s="49">
        <v>263</v>
      </c>
      <c r="D113" s="49">
        <v>66</v>
      </c>
      <c r="E113" s="49">
        <v>197</v>
      </c>
    </row>
    <row r="114" spans="1:5" s="11" customFormat="1" x14ac:dyDescent="0.2">
      <c r="A114" s="38" t="s">
        <v>117</v>
      </c>
      <c r="B114" s="48">
        <f>$B$8-89</f>
        <v>1924</v>
      </c>
      <c r="C114" s="49">
        <v>241</v>
      </c>
      <c r="D114" s="49">
        <v>66</v>
      </c>
      <c r="E114" s="49">
        <v>175</v>
      </c>
    </row>
    <row r="115" spans="1:5" x14ac:dyDescent="0.2">
      <c r="A115" s="45" t="s">
        <v>36</v>
      </c>
      <c r="B115" s="52"/>
      <c r="C115" s="49">
        <f>SUM(C110:C114)</f>
        <v>1443</v>
      </c>
      <c r="D115" s="49">
        <f>SUM(D110:D114)</f>
        <v>415</v>
      </c>
      <c r="E115" s="49">
        <f>SUM(E110:E114)</f>
        <v>1028</v>
      </c>
    </row>
    <row r="116" spans="1:5" x14ac:dyDescent="0.2">
      <c r="A116" s="38" t="s">
        <v>118</v>
      </c>
      <c r="B116" s="48">
        <f>$B$8-90</f>
        <v>1923</v>
      </c>
      <c r="C116" s="49">
        <v>742</v>
      </c>
      <c r="D116" s="49">
        <v>145</v>
      </c>
      <c r="E116" s="49">
        <v>597</v>
      </c>
    </row>
    <row r="117" spans="1:5" x14ac:dyDescent="0.2">
      <c r="A117" s="39"/>
      <c r="B117" s="42" t="s">
        <v>119</v>
      </c>
      <c r="C117" s="22"/>
      <c r="D117" s="22"/>
      <c r="E117" s="22"/>
    </row>
    <row r="118" spans="1:5" x14ac:dyDescent="0.2">
      <c r="A118" s="40" t="s">
        <v>120</v>
      </c>
      <c r="B118" s="53"/>
      <c r="C118" s="54">
        <v>83971</v>
      </c>
      <c r="D118" s="54">
        <v>41344</v>
      </c>
      <c r="E118" s="54">
        <v>42627</v>
      </c>
    </row>
    <row r="119" spans="1:5" x14ac:dyDescent="0.2">
      <c r="A119" s="21"/>
      <c r="C119" s="22"/>
      <c r="D119" s="22"/>
      <c r="E119" s="22"/>
    </row>
    <row r="120" spans="1:5" s="11" customFormat="1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  <c r="C147" s="11"/>
      <c r="D147" s="11"/>
      <c r="E147" s="1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  <row r="152" spans="1:5" x14ac:dyDescent="0.2">
      <c r="A152" s="11"/>
    </row>
  </sheetData>
  <mergeCells count="6">
    <mergeCell ref="A1:E1"/>
    <mergeCell ref="C5:E5"/>
    <mergeCell ref="A2:E2"/>
    <mergeCell ref="A3:E3"/>
    <mergeCell ref="A5:A6"/>
    <mergeCell ref="B5:B6"/>
  </mergeCells>
  <conditionalFormatting sqref="A7:E118">
    <cfRule type="expression" dxfId="3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13 SH</oddFooter>
  </headerFooter>
  <rowBreaks count="2" manualBreakCount="2">
    <brk id="49" max="16383" man="1"/>
    <brk id="7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zoomScaleSheetLayoutView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5" t="s">
        <v>166</v>
      </c>
      <c r="B1" s="95"/>
      <c r="C1" s="96"/>
      <c r="D1" s="96"/>
      <c r="E1" s="96"/>
    </row>
    <row r="2" spans="1:8" s="10" customFormat="1" ht="14.1" customHeight="1" x14ac:dyDescent="0.2">
      <c r="A2" s="99" t="s">
        <v>168</v>
      </c>
      <c r="B2" s="99"/>
      <c r="C2" s="99"/>
      <c r="D2" s="99"/>
      <c r="E2" s="99"/>
    </row>
    <row r="3" spans="1:8" s="10" customFormat="1" ht="14.1" customHeight="1" x14ac:dyDescent="0.25">
      <c r="A3" s="95" t="s">
        <v>126</v>
      </c>
      <c r="B3" s="95"/>
      <c r="C3" s="95"/>
      <c r="D3" s="95"/>
      <c r="E3" s="95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35" customHeight="1" x14ac:dyDescent="0.2">
      <c r="A5" s="100" t="s">
        <v>165</v>
      </c>
      <c r="B5" s="102" t="s">
        <v>167</v>
      </c>
      <c r="C5" s="97" t="s">
        <v>30</v>
      </c>
      <c r="D5" s="97" t="s">
        <v>22</v>
      </c>
      <c r="E5" s="98" t="s">
        <v>23</v>
      </c>
    </row>
    <row r="6" spans="1:8" ht="28.35" customHeight="1" x14ac:dyDescent="0.2">
      <c r="A6" s="101"/>
      <c r="B6" s="103"/>
      <c r="C6" s="18" t="s">
        <v>162</v>
      </c>
      <c r="D6" s="18" t="s">
        <v>163</v>
      </c>
      <c r="E6" s="19" t="s">
        <v>164</v>
      </c>
    </row>
    <row r="7" spans="1:8" ht="14.1" customHeight="1" x14ac:dyDescent="0.25">
      <c r="A7" s="35"/>
      <c r="B7" s="41"/>
      <c r="C7" s="20"/>
      <c r="D7" s="20"/>
      <c r="E7" s="20"/>
    </row>
    <row r="8" spans="1:8" ht="14.1" customHeight="1" x14ac:dyDescent="0.25">
      <c r="A8" s="36" t="s">
        <v>31</v>
      </c>
      <c r="B8" s="48">
        <v>2013</v>
      </c>
      <c r="C8" s="49">
        <v>2200</v>
      </c>
      <c r="D8" s="49">
        <v>1091</v>
      </c>
      <c r="E8" s="49">
        <v>1109</v>
      </c>
    </row>
    <row r="9" spans="1:8" ht="14.1" customHeight="1" x14ac:dyDescent="0.25">
      <c r="A9" s="36" t="s">
        <v>32</v>
      </c>
      <c r="B9" s="48">
        <f>$B$8-1</f>
        <v>2012</v>
      </c>
      <c r="C9" s="49">
        <v>2082</v>
      </c>
      <c r="D9" s="49">
        <v>1083</v>
      </c>
      <c r="E9" s="49">
        <v>999</v>
      </c>
    </row>
    <row r="10" spans="1:8" ht="14.1" customHeight="1" x14ac:dyDescent="0.25">
      <c r="A10" s="36" t="s">
        <v>33</v>
      </c>
      <c r="B10" s="48">
        <f>$B$8-2</f>
        <v>2011</v>
      </c>
      <c r="C10" s="49">
        <v>2005</v>
      </c>
      <c r="D10" s="49">
        <v>1032</v>
      </c>
      <c r="E10" s="49">
        <v>973</v>
      </c>
    </row>
    <row r="11" spans="1:8" ht="14.1" customHeight="1" x14ac:dyDescent="0.25">
      <c r="A11" s="36" t="s">
        <v>34</v>
      </c>
      <c r="B11" s="48">
        <f>$B$8-3</f>
        <v>2010</v>
      </c>
      <c r="C11" s="49">
        <v>2036</v>
      </c>
      <c r="D11" s="49">
        <v>1015</v>
      </c>
      <c r="E11" s="49">
        <v>1021</v>
      </c>
      <c r="H11" s="23"/>
    </row>
    <row r="12" spans="1:8" ht="14.1" customHeight="1" x14ac:dyDescent="0.25">
      <c r="A12" s="36" t="s">
        <v>35</v>
      </c>
      <c r="B12" s="48">
        <f>$B$8-4</f>
        <v>2009</v>
      </c>
      <c r="C12" s="49">
        <v>1913</v>
      </c>
      <c r="D12" s="49">
        <v>1020</v>
      </c>
      <c r="E12" s="49">
        <v>893</v>
      </c>
    </row>
    <row r="13" spans="1:8" ht="14.1" customHeight="1" x14ac:dyDescent="0.25">
      <c r="A13" s="43" t="s">
        <v>36</v>
      </c>
      <c r="B13" s="48"/>
      <c r="C13" s="49">
        <f>SUM(C8:C12)</f>
        <v>10236</v>
      </c>
      <c r="D13" s="49">
        <f>SUM(D8:D12)</f>
        <v>5241</v>
      </c>
      <c r="E13" s="49">
        <f>SUM(E8:E12)</f>
        <v>4995</v>
      </c>
    </row>
    <row r="14" spans="1:8" ht="14.1" customHeight="1" x14ac:dyDescent="0.25">
      <c r="A14" s="37" t="s">
        <v>37</v>
      </c>
      <c r="B14" s="48">
        <f>$B$8-5</f>
        <v>2008</v>
      </c>
      <c r="C14" s="49">
        <v>1912</v>
      </c>
      <c r="D14" s="49">
        <v>952</v>
      </c>
      <c r="E14" s="49">
        <v>960</v>
      </c>
    </row>
    <row r="15" spans="1:8" ht="14.1" customHeight="1" x14ac:dyDescent="0.25">
      <c r="A15" s="37" t="s">
        <v>38</v>
      </c>
      <c r="B15" s="48">
        <f>$B$8-6</f>
        <v>2007</v>
      </c>
      <c r="C15" s="49">
        <v>1877</v>
      </c>
      <c r="D15" s="49">
        <v>944</v>
      </c>
      <c r="E15" s="49">
        <v>933</v>
      </c>
    </row>
    <row r="16" spans="1:8" ht="14.1" customHeight="1" x14ac:dyDescent="0.25">
      <c r="A16" s="37" t="s">
        <v>39</v>
      </c>
      <c r="B16" s="48">
        <f>$B$8-7</f>
        <v>2006</v>
      </c>
      <c r="C16" s="49">
        <v>1891</v>
      </c>
      <c r="D16" s="49">
        <v>996</v>
      </c>
      <c r="E16" s="49">
        <v>895</v>
      </c>
    </row>
    <row r="17" spans="1:5" ht="14.1" customHeight="1" x14ac:dyDescent="0.25">
      <c r="A17" s="37" t="s">
        <v>40</v>
      </c>
      <c r="B17" s="48">
        <f>$B$8-8</f>
        <v>2005</v>
      </c>
      <c r="C17" s="49">
        <v>1793</v>
      </c>
      <c r="D17" s="49">
        <v>935</v>
      </c>
      <c r="E17" s="49">
        <v>858</v>
      </c>
    </row>
    <row r="18" spans="1:5" ht="14.1" customHeight="1" x14ac:dyDescent="0.25">
      <c r="A18" s="37" t="s">
        <v>41</v>
      </c>
      <c r="B18" s="48">
        <f>$B$8-9</f>
        <v>2004</v>
      </c>
      <c r="C18" s="49">
        <v>1807</v>
      </c>
      <c r="D18" s="49">
        <v>959</v>
      </c>
      <c r="E18" s="49">
        <v>848</v>
      </c>
    </row>
    <row r="19" spans="1:5" ht="14.1" customHeight="1" x14ac:dyDescent="0.25">
      <c r="A19" s="44" t="s">
        <v>36</v>
      </c>
      <c r="B19" s="50"/>
      <c r="C19" s="49">
        <f>SUM(C14:C18)</f>
        <v>9280</v>
      </c>
      <c r="D19" s="49">
        <f>SUM(D14:D18)</f>
        <v>4786</v>
      </c>
      <c r="E19" s="49">
        <f>SUM(E14:E18)</f>
        <v>4494</v>
      </c>
    </row>
    <row r="20" spans="1:5" ht="14.1" customHeight="1" x14ac:dyDescent="0.25">
      <c r="A20" s="37" t="s">
        <v>42</v>
      </c>
      <c r="B20" s="48">
        <f>$B$8-10</f>
        <v>2003</v>
      </c>
      <c r="C20" s="49">
        <v>1793</v>
      </c>
      <c r="D20" s="49">
        <v>948</v>
      </c>
      <c r="E20" s="49">
        <v>845</v>
      </c>
    </row>
    <row r="21" spans="1:5" ht="14.1" customHeight="1" x14ac:dyDescent="0.25">
      <c r="A21" s="37" t="s">
        <v>43</v>
      </c>
      <c r="B21" s="48">
        <f>$B$8-11</f>
        <v>2002</v>
      </c>
      <c r="C21" s="49">
        <v>1882</v>
      </c>
      <c r="D21" s="49">
        <v>1012</v>
      </c>
      <c r="E21" s="49">
        <v>870</v>
      </c>
    </row>
    <row r="22" spans="1:5" ht="14.1" customHeight="1" x14ac:dyDescent="0.25">
      <c r="A22" s="37" t="s">
        <v>44</v>
      </c>
      <c r="B22" s="48">
        <f>$B$8-12</f>
        <v>2001</v>
      </c>
      <c r="C22" s="49">
        <v>1774</v>
      </c>
      <c r="D22" s="49">
        <v>915</v>
      </c>
      <c r="E22" s="49">
        <v>859</v>
      </c>
    </row>
    <row r="23" spans="1:5" ht="14.1" customHeight="1" x14ac:dyDescent="0.25">
      <c r="A23" s="37" t="s">
        <v>45</v>
      </c>
      <c r="B23" s="48">
        <f>$B$8-13</f>
        <v>2000</v>
      </c>
      <c r="C23" s="49">
        <v>1903</v>
      </c>
      <c r="D23" s="49">
        <v>972</v>
      </c>
      <c r="E23" s="49">
        <v>931</v>
      </c>
    </row>
    <row r="24" spans="1:5" ht="14.1" customHeight="1" x14ac:dyDescent="0.25">
      <c r="A24" s="37" t="s">
        <v>46</v>
      </c>
      <c r="B24" s="48">
        <f>$B$8-14</f>
        <v>1999</v>
      </c>
      <c r="C24" s="49">
        <v>1879</v>
      </c>
      <c r="D24" s="49">
        <v>965</v>
      </c>
      <c r="E24" s="49">
        <v>914</v>
      </c>
    </row>
    <row r="25" spans="1:5" ht="14.1" customHeight="1" x14ac:dyDescent="0.25">
      <c r="A25" s="44" t="s">
        <v>36</v>
      </c>
      <c r="B25" s="50"/>
      <c r="C25" s="49">
        <f>SUM(C20:C24)</f>
        <v>9231</v>
      </c>
      <c r="D25" s="49">
        <f>SUM(D20:D24)</f>
        <v>4812</v>
      </c>
      <c r="E25" s="49">
        <f>SUM(E20:E24)</f>
        <v>4419</v>
      </c>
    </row>
    <row r="26" spans="1:5" ht="14.1" customHeight="1" x14ac:dyDescent="0.25">
      <c r="A26" s="37" t="s">
        <v>47</v>
      </c>
      <c r="B26" s="48">
        <f>$B$8-15</f>
        <v>1998</v>
      </c>
      <c r="C26" s="49">
        <v>1897</v>
      </c>
      <c r="D26" s="49">
        <v>988</v>
      </c>
      <c r="E26" s="49">
        <v>909</v>
      </c>
    </row>
    <row r="27" spans="1:5" ht="14.1" customHeight="1" x14ac:dyDescent="0.25">
      <c r="A27" s="37" t="s">
        <v>48</v>
      </c>
      <c r="B27" s="48">
        <f>$B$8-16</f>
        <v>1997</v>
      </c>
      <c r="C27" s="49">
        <v>1897</v>
      </c>
      <c r="D27" s="49">
        <v>989</v>
      </c>
      <c r="E27" s="49">
        <v>908</v>
      </c>
    </row>
    <row r="28" spans="1:5" ht="14.1" customHeight="1" x14ac:dyDescent="0.25">
      <c r="A28" s="37" t="s">
        <v>49</v>
      </c>
      <c r="B28" s="48">
        <f>$B$8-17</f>
        <v>1996</v>
      </c>
      <c r="C28" s="49">
        <v>2000</v>
      </c>
      <c r="D28" s="49">
        <v>1001</v>
      </c>
      <c r="E28" s="49">
        <v>999</v>
      </c>
    </row>
    <row r="29" spans="1:5" ht="14.1" customHeight="1" x14ac:dyDescent="0.25">
      <c r="A29" s="37" t="s">
        <v>50</v>
      </c>
      <c r="B29" s="48">
        <f>$B$8-18</f>
        <v>1995</v>
      </c>
      <c r="C29" s="49">
        <v>2110</v>
      </c>
      <c r="D29" s="49">
        <v>1046</v>
      </c>
      <c r="E29" s="49">
        <v>1064</v>
      </c>
    </row>
    <row r="30" spans="1:5" ht="14.1" customHeight="1" x14ac:dyDescent="0.25">
      <c r="A30" s="36" t="s">
        <v>51</v>
      </c>
      <c r="B30" s="48">
        <f>$B$8-19</f>
        <v>1994</v>
      </c>
      <c r="C30" s="49">
        <v>2728</v>
      </c>
      <c r="D30" s="49">
        <v>1295</v>
      </c>
      <c r="E30" s="55">
        <v>1433</v>
      </c>
    </row>
    <row r="31" spans="1:5" ht="14.1" customHeight="1" x14ac:dyDescent="0.25">
      <c r="A31" s="44" t="s">
        <v>36</v>
      </c>
      <c r="B31" s="50"/>
      <c r="C31" s="49">
        <f>SUM(C26:C30)</f>
        <v>10632</v>
      </c>
      <c r="D31" s="49">
        <f>SUM(D26:D30)</f>
        <v>5319</v>
      </c>
      <c r="E31" s="49">
        <f>SUM(E26:E30)</f>
        <v>5313</v>
      </c>
    </row>
    <row r="32" spans="1:5" ht="14.1" customHeight="1" x14ac:dyDescent="0.25">
      <c r="A32" s="37" t="s">
        <v>52</v>
      </c>
      <c r="B32" s="48">
        <f>$B$8-20</f>
        <v>1993</v>
      </c>
      <c r="C32" s="49">
        <v>3552</v>
      </c>
      <c r="D32" s="49">
        <v>1597</v>
      </c>
      <c r="E32" s="49">
        <v>1955</v>
      </c>
    </row>
    <row r="33" spans="1:5" ht="14.1" customHeight="1" x14ac:dyDescent="0.25">
      <c r="A33" s="37" t="s">
        <v>53</v>
      </c>
      <c r="B33" s="48">
        <f>$B$8-21</f>
        <v>1992</v>
      </c>
      <c r="C33" s="49">
        <v>4313</v>
      </c>
      <c r="D33" s="49">
        <v>1962</v>
      </c>
      <c r="E33" s="49">
        <v>2351</v>
      </c>
    </row>
    <row r="34" spans="1:5" ht="14.1" customHeight="1" x14ac:dyDescent="0.25">
      <c r="A34" s="37" t="s">
        <v>54</v>
      </c>
      <c r="B34" s="48">
        <f>$B$8-22</f>
        <v>1991</v>
      </c>
      <c r="C34" s="49">
        <v>4646</v>
      </c>
      <c r="D34" s="49">
        <v>2094</v>
      </c>
      <c r="E34" s="49">
        <v>2552</v>
      </c>
    </row>
    <row r="35" spans="1:5" ht="14.1" customHeight="1" x14ac:dyDescent="0.25">
      <c r="A35" s="37" t="s">
        <v>55</v>
      </c>
      <c r="B35" s="48">
        <f>$B$8-23</f>
        <v>1990</v>
      </c>
      <c r="C35" s="49">
        <v>5125</v>
      </c>
      <c r="D35" s="49">
        <v>2342</v>
      </c>
      <c r="E35" s="49">
        <v>2783</v>
      </c>
    </row>
    <row r="36" spans="1:5" ht="14.1" customHeight="1" x14ac:dyDescent="0.25">
      <c r="A36" s="37" t="s">
        <v>56</v>
      </c>
      <c r="B36" s="48">
        <f>$B$8-24</f>
        <v>1989</v>
      </c>
      <c r="C36" s="49">
        <v>5149</v>
      </c>
      <c r="D36" s="49">
        <v>2437</v>
      </c>
      <c r="E36" s="49">
        <v>2712</v>
      </c>
    </row>
    <row r="37" spans="1:5" ht="14.1" customHeight="1" x14ac:dyDescent="0.25">
      <c r="A37" s="44" t="s">
        <v>36</v>
      </c>
      <c r="B37" s="50"/>
      <c r="C37" s="49">
        <f>SUM(C32:C36)</f>
        <v>22785</v>
      </c>
      <c r="D37" s="49">
        <f>SUM(D32:D36)</f>
        <v>10432</v>
      </c>
      <c r="E37" s="49">
        <f>SUM(E32:E36)</f>
        <v>12353</v>
      </c>
    </row>
    <row r="38" spans="1:5" ht="14.1" customHeight="1" x14ac:dyDescent="0.25">
      <c r="A38" s="37" t="s">
        <v>57</v>
      </c>
      <c r="B38" s="48">
        <f>$B$8-25</f>
        <v>1988</v>
      </c>
      <c r="C38" s="49">
        <v>5284</v>
      </c>
      <c r="D38" s="49">
        <v>2504</v>
      </c>
      <c r="E38" s="49">
        <v>2780</v>
      </c>
    </row>
    <row r="39" spans="1:5" ht="14.1" customHeight="1" x14ac:dyDescent="0.25">
      <c r="A39" s="37" t="s">
        <v>58</v>
      </c>
      <c r="B39" s="48">
        <f>$B$8-26</f>
        <v>1987</v>
      </c>
      <c r="C39" s="49">
        <v>5035</v>
      </c>
      <c r="D39" s="49">
        <v>2477</v>
      </c>
      <c r="E39" s="49">
        <v>2558</v>
      </c>
    </row>
    <row r="40" spans="1:5" ht="14.1" customHeight="1" x14ac:dyDescent="0.25">
      <c r="A40" s="37" t="s">
        <v>59</v>
      </c>
      <c r="B40" s="48">
        <f>$B$8-27</f>
        <v>1986</v>
      </c>
      <c r="C40" s="49">
        <v>4756</v>
      </c>
      <c r="D40" s="49">
        <v>2337</v>
      </c>
      <c r="E40" s="49">
        <v>2419</v>
      </c>
    </row>
    <row r="41" spans="1:5" ht="14.1" customHeight="1" x14ac:dyDescent="0.2">
      <c r="A41" s="37" t="s">
        <v>60</v>
      </c>
      <c r="B41" s="48">
        <f>$B$8-28</f>
        <v>1985</v>
      </c>
      <c r="C41" s="49">
        <v>4405</v>
      </c>
      <c r="D41" s="49">
        <v>2199</v>
      </c>
      <c r="E41" s="49">
        <v>2206</v>
      </c>
    </row>
    <row r="42" spans="1:5" ht="14.1" customHeight="1" x14ac:dyDescent="0.2">
      <c r="A42" s="37" t="s">
        <v>61</v>
      </c>
      <c r="B42" s="48">
        <f>$B$8-29</f>
        <v>1984</v>
      </c>
      <c r="C42" s="49">
        <v>4205</v>
      </c>
      <c r="D42" s="49">
        <v>2136</v>
      </c>
      <c r="E42" s="49">
        <v>2069</v>
      </c>
    </row>
    <row r="43" spans="1:5" ht="14.1" customHeight="1" x14ac:dyDescent="0.2">
      <c r="A43" s="44" t="s">
        <v>36</v>
      </c>
      <c r="B43" s="50"/>
      <c r="C43" s="49">
        <f>SUM(C38:C42)</f>
        <v>23685</v>
      </c>
      <c r="D43" s="49">
        <f>SUM(D38:D42)</f>
        <v>11653</v>
      </c>
      <c r="E43" s="49">
        <f>SUM(E38:E42)</f>
        <v>12032</v>
      </c>
    </row>
    <row r="44" spans="1:5" ht="14.1" customHeight="1" x14ac:dyDescent="0.2">
      <c r="A44" s="37" t="s">
        <v>62</v>
      </c>
      <c r="B44" s="48">
        <f>$B$8-30</f>
        <v>1983</v>
      </c>
      <c r="C44" s="49">
        <v>4096</v>
      </c>
      <c r="D44" s="49">
        <v>2015</v>
      </c>
      <c r="E44" s="49">
        <v>2081</v>
      </c>
    </row>
    <row r="45" spans="1:5" ht="14.1" customHeight="1" x14ac:dyDescent="0.2">
      <c r="A45" s="37" t="s">
        <v>63</v>
      </c>
      <c r="B45" s="48">
        <f>$B$8-31</f>
        <v>1982</v>
      </c>
      <c r="C45" s="49">
        <v>3958</v>
      </c>
      <c r="D45" s="49">
        <v>2001</v>
      </c>
      <c r="E45" s="49">
        <v>1957</v>
      </c>
    </row>
    <row r="46" spans="1:5" ht="14.1" customHeight="1" x14ac:dyDescent="0.2">
      <c r="A46" s="37" t="s">
        <v>64</v>
      </c>
      <c r="B46" s="48">
        <f>$B$8-32</f>
        <v>1981</v>
      </c>
      <c r="C46" s="49">
        <v>3768</v>
      </c>
      <c r="D46" s="49">
        <v>1897</v>
      </c>
      <c r="E46" s="49">
        <v>1871</v>
      </c>
    </row>
    <row r="47" spans="1:5" ht="14.1" customHeight="1" x14ac:dyDescent="0.2">
      <c r="A47" s="37" t="s">
        <v>65</v>
      </c>
      <c r="B47" s="48">
        <f>$B$8-33</f>
        <v>1980</v>
      </c>
      <c r="C47" s="49">
        <v>3553</v>
      </c>
      <c r="D47" s="49">
        <v>1788</v>
      </c>
      <c r="E47" s="49">
        <v>1765</v>
      </c>
    </row>
    <row r="48" spans="1:5" ht="14.1" customHeight="1" x14ac:dyDescent="0.2">
      <c r="A48" s="37" t="s">
        <v>66</v>
      </c>
      <c r="B48" s="48">
        <f>$B$8-34</f>
        <v>1979</v>
      </c>
      <c r="C48" s="49">
        <v>3215</v>
      </c>
      <c r="D48" s="49">
        <v>1658</v>
      </c>
      <c r="E48" s="49">
        <v>1557</v>
      </c>
    </row>
    <row r="49" spans="1:5" ht="14.1" customHeight="1" x14ac:dyDescent="0.2">
      <c r="A49" s="44" t="s">
        <v>36</v>
      </c>
      <c r="B49" s="50"/>
      <c r="C49" s="49">
        <f>SUM(C44:C48)</f>
        <v>18590</v>
      </c>
      <c r="D49" s="49">
        <f>SUM(D44:D48)</f>
        <v>9359</v>
      </c>
      <c r="E49" s="49">
        <f>SUM(E44:E48)</f>
        <v>9231</v>
      </c>
    </row>
    <row r="50" spans="1:5" ht="14.1" customHeight="1" x14ac:dyDescent="0.2">
      <c r="A50" s="37" t="s">
        <v>67</v>
      </c>
      <c r="B50" s="48">
        <f>$B$8-35</f>
        <v>1978</v>
      </c>
      <c r="C50" s="49">
        <v>3149</v>
      </c>
      <c r="D50" s="49">
        <v>1612</v>
      </c>
      <c r="E50" s="49">
        <v>1537</v>
      </c>
    </row>
    <row r="51" spans="1:5" ht="14.1" customHeight="1" x14ac:dyDescent="0.2">
      <c r="A51" s="37" t="s">
        <v>68</v>
      </c>
      <c r="B51" s="48">
        <f>$B$8-36</f>
        <v>1977</v>
      </c>
      <c r="C51" s="49">
        <v>3028</v>
      </c>
      <c r="D51" s="49">
        <v>1566</v>
      </c>
      <c r="E51" s="49">
        <v>1462</v>
      </c>
    </row>
    <row r="52" spans="1:5" ht="14.1" customHeight="1" x14ac:dyDescent="0.2">
      <c r="A52" s="37" t="s">
        <v>69</v>
      </c>
      <c r="B52" s="48">
        <f>$B$8-37</f>
        <v>1976</v>
      </c>
      <c r="C52" s="49">
        <v>2920</v>
      </c>
      <c r="D52" s="49">
        <v>1479</v>
      </c>
      <c r="E52" s="49">
        <v>1441</v>
      </c>
    </row>
    <row r="53" spans="1:5" ht="14.1" customHeight="1" x14ac:dyDescent="0.2">
      <c r="A53" s="37" t="s">
        <v>70</v>
      </c>
      <c r="B53" s="48">
        <f>$B$8-38</f>
        <v>1975</v>
      </c>
      <c r="C53" s="49">
        <v>2866</v>
      </c>
      <c r="D53" s="49">
        <v>1481</v>
      </c>
      <c r="E53" s="49">
        <v>1385</v>
      </c>
    </row>
    <row r="54" spans="1:5" ht="14.1" customHeight="1" x14ac:dyDescent="0.2">
      <c r="A54" s="36" t="s">
        <v>71</v>
      </c>
      <c r="B54" s="48">
        <f>$B$8-39</f>
        <v>1974</v>
      </c>
      <c r="C54" s="49">
        <v>2748</v>
      </c>
      <c r="D54" s="49">
        <v>1402</v>
      </c>
      <c r="E54" s="49">
        <v>1346</v>
      </c>
    </row>
    <row r="55" spans="1:5" ht="14.1" customHeight="1" x14ac:dyDescent="0.2">
      <c r="A55" s="43" t="s">
        <v>36</v>
      </c>
      <c r="B55" s="50"/>
      <c r="C55" s="49">
        <f>SUM(C50:C54)</f>
        <v>14711</v>
      </c>
      <c r="D55" s="49">
        <f>SUM(D50:D54)</f>
        <v>7540</v>
      </c>
      <c r="E55" s="49">
        <f>SUM(E50:E54)</f>
        <v>7171</v>
      </c>
    </row>
    <row r="56" spans="1:5" ht="14.1" customHeight="1" x14ac:dyDescent="0.2">
      <c r="A56" s="36" t="s">
        <v>72</v>
      </c>
      <c r="B56" s="48">
        <f>$B$8-40</f>
        <v>1973</v>
      </c>
      <c r="C56" s="49">
        <v>2730</v>
      </c>
      <c r="D56" s="49">
        <v>1383</v>
      </c>
      <c r="E56" s="49">
        <v>1347</v>
      </c>
    </row>
    <row r="57" spans="1:5" ht="14.1" customHeight="1" x14ac:dyDescent="0.2">
      <c r="A57" s="36" t="s">
        <v>73</v>
      </c>
      <c r="B57" s="48">
        <f>$B$8-41</f>
        <v>1972</v>
      </c>
      <c r="C57" s="49">
        <v>2945</v>
      </c>
      <c r="D57" s="49">
        <v>1502</v>
      </c>
      <c r="E57" s="49">
        <v>1443</v>
      </c>
    </row>
    <row r="58" spans="1:5" ht="14.1" customHeight="1" x14ac:dyDescent="0.2">
      <c r="A58" s="36" t="s">
        <v>74</v>
      </c>
      <c r="B58" s="48">
        <f>$B$8-42</f>
        <v>1971</v>
      </c>
      <c r="C58" s="49">
        <v>3148</v>
      </c>
      <c r="D58" s="49">
        <v>1621</v>
      </c>
      <c r="E58" s="49">
        <v>1527</v>
      </c>
    </row>
    <row r="59" spans="1:5" ht="14.1" customHeight="1" x14ac:dyDescent="0.2">
      <c r="A59" s="36" t="s">
        <v>75</v>
      </c>
      <c r="B59" s="48">
        <f>$B$8-43</f>
        <v>1970</v>
      </c>
      <c r="C59" s="49">
        <v>3315</v>
      </c>
      <c r="D59" s="49">
        <v>1741</v>
      </c>
      <c r="E59" s="49">
        <v>1574</v>
      </c>
    </row>
    <row r="60" spans="1:5" ht="14.1" customHeight="1" x14ac:dyDescent="0.2">
      <c r="A60" s="36" t="s">
        <v>76</v>
      </c>
      <c r="B60" s="48">
        <f>$B$8-44</f>
        <v>1969</v>
      </c>
      <c r="C60" s="49">
        <v>3595</v>
      </c>
      <c r="D60" s="49">
        <v>1874</v>
      </c>
      <c r="E60" s="49">
        <v>1721</v>
      </c>
    </row>
    <row r="61" spans="1:5" ht="14.1" customHeight="1" x14ac:dyDescent="0.2">
      <c r="A61" s="44" t="s">
        <v>36</v>
      </c>
      <c r="B61" s="50"/>
      <c r="C61" s="49">
        <f>SUM(C56:C60)</f>
        <v>15733</v>
      </c>
      <c r="D61" s="49">
        <f>SUM(D56:D60)</f>
        <v>8121</v>
      </c>
      <c r="E61" s="49">
        <f>SUM(E56:E60)</f>
        <v>7612</v>
      </c>
    </row>
    <row r="62" spans="1:5" ht="14.1" customHeight="1" x14ac:dyDescent="0.2">
      <c r="A62" s="37" t="s">
        <v>77</v>
      </c>
      <c r="B62" s="48">
        <f>$B$8-45</f>
        <v>1968</v>
      </c>
      <c r="C62" s="49">
        <v>3776</v>
      </c>
      <c r="D62" s="49">
        <v>1988</v>
      </c>
      <c r="E62" s="49">
        <v>1788</v>
      </c>
    </row>
    <row r="63" spans="1:5" ht="14.1" customHeight="1" x14ac:dyDescent="0.2">
      <c r="A63" s="37" t="s">
        <v>78</v>
      </c>
      <c r="B63" s="48">
        <f>$B$8-46</f>
        <v>1967</v>
      </c>
      <c r="C63" s="49">
        <v>3722</v>
      </c>
      <c r="D63" s="49">
        <v>1932</v>
      </c>
      <c r="E63" s="49">
        <v>1790</v>
      </c>
    </row>
    <row r="64" spans="1:5" ht="14.1" customHeight="1" x14ac:dyDescent="0.2">
      <c r="A64" s="37" t="s">
        <v>79</v>
      </c>
      <c r="B64" s="48">
        <f>$B$8-47</f>
        <v>1966</v>
      </c>
      <c r="C64" s="49">
        <v>3771</v>
      </c>
      <c r="D64" s="49">
        <v>1913</v>
      </c>
      <c r="E64" s="49">
        <v>1858</v>
      </c>
    </row>
    <row r="65" spans="1:5" ht="14.1" customHeight="1" x14ac:dyDescent="0.2">
      <c r="A65" s="37" t="s">
        <v>80</v>
      </c>
      <c r="B65" s="48">
        <f>$B$8-48</f>
        <v>1965</v>
      </c>
      <c r="C65" s="49">
        <v>3659</v>
      </c>
      <c r="D65" s="49">
        <v>1839</v>
      </c>
      <c r="E65" s="49">
        <v>1820</v>
      </c>
    </row>
    <row r="66" spans="1:5" ht="14.1" customHeight="1" x14ac:dyDescent="0.2">
      <c r="A66" s="37" t="s">
        <v>81</v>
      </c>
      <c r="B66" s="48">
        <f>$B$8-49</f>
        <v>1964</v>
      </c>
      <c r="C66" s="49">
        <v>3687</v>
      </c>
      <c r="D66" s="49">
        <v>1836</v>
      </c>
      <c r="E66" s="49">
        <v>1851</v>
      </c>
    </row>
    <row r="67" spans="1:5" ht="14.1" customHeight="1" x14ac:dyDescent="0.2">
      <c r="A67" s="44" t="s">
        <v>36</v>
      </c>
      <c r="B67" s="50"/>
      <c r="C67" s="49">
        <f>SUM(C62:C66)</f>
        <v>18615</v>
      </c>
      <c r="D67" s="49">
        <f>SUM(D62:D66)</f>
        <v>9508</v>
      </c>
      <c r="E67" s="49">
        <f>SUM(E62:E66)</f>
        <v>9107</v>
      </c>
    </row>
    <row r="68" spans="1:5" ht="14.1" customHeight="1" x14ac:dyDescent="0.2">
      <c r="A68" s="37" t="s">
        <v>82</v>
      </c>
      <c r="B68" s="48">
        <f>$B$8-50</f>
        <v>1963</v>
      </c>
      <c r="C68" s="49">
        <v>3642</v>
      </c>
      <c r="D68" s="49">
        <v>1794</v>
      </c>
      <c r="E68" s="49">
        <v>1848</v>
      </c>
    </row>
    <row r="69" spans="1:5" ht="14.1" customHeight="1" x14ac:dyDescent="0.2">
      <c r="A69" s="37" t="s">
        <v>83</v>
      </c>
      <c r="B69" s="48">
        <f>$B$8-51</f>
        <v>1962</v>
      </c>
      <c r="C69" s="49">
        <v>3503</v>
      </c>
      <c r="D69" s="49">
        <v>1738</v>
      </c>
      <c r="E69" s="49">
        <v>1765</v>
      </c>
    </row>
    <row r="70" spans="1:5" ht="14.1" customHeight="1" x14ac:dyDescent="0.2">
      <c r="A70" s="37" t="s">
        <v>84</v>
      </c>
      <c r="B70" s="48">
        <f>$B$8-52</f>
        <v>1961</v>
      </c>
      <c r="C70" s="49">
        <v>3310</v>
      </c>
      <c r="D70" s="49">
        <v>1641</v>
      </c>
      <c r="E70" s="49">
        <v>1669</v>
      </c>
    </row>
    <row r="71" spans="1:5" ht="14.1" customHeight="1" x14ac:dyDescent="0.2">
      <c r="A71" s="37" t="s">
        <v>85</v>
      </c>
      <c r="B71" s="48">
        <f>$B$8-53</f>
        <v>1960</v>
      </c>
      <c r="C71" s="49">
        <v>3308</v>
      </c>
      <c r="D71" s="49">
        <v>1636</v>
      </c>
      <c r="E71" s="49">
        <v>1672</v>
      </c>
    </row>
    <row r="72" spans="1:5" ht="14.1" customHeight="1" x14ac:dyDescent="0.2">
      <c r="A72" s="37" t="s">
        <v>86</v>
      </c>
      <c r="B72" s="48">
        <f>$B$8-54</f>
        <v>1959</v>
      </c>
      <c r="C72" s="49">
        <v>3144</v>
      </c>
      <c r="D72" s="49">
        <v>1578</v>
      </c>
      <c r="E72" s="49">
        <v>1566</v>
      </c>
    </row>
    <row r="73" spans="1:5" ht="14.1" customHeight="1" x14ac:dyDescent="0.2">
      <c r="A73" s="44" t="s">
        <v>36</v>
      </c>
      <c r="B73" s="50"/>
      <c r="C73" s="49">
        <f>SUM(C68:C72)</f>
        <v>16907</v>
      </c>
      <c r="D73" s="49">
        <f>SUM(D68:D72)</f>
        <v>8387</v>
      </c>
      <c r="E73" s="49">
        <f>SUM(E68:E72)</f>
        <v>8520</v>
      </c>
    </row>
    <row r="74" spans="1:5" ht="14.1" customHeight="1" x14ac:dyDescent="0.2">
      <c r="A74" s="37" t="s">
        <v>87</v>
      </c>
      <c r="B74" s="48">
        <f>$B$8-55</f>
        <v>1958</v>
      </c>
      <c r="C74" s="49">
        <v>3086</v>
      </c>
      <c r="D74" s="49">
        <v>1547</v>
      </c>
      <c r="E74" s="49">
        <v>1539</v>
      </c>
    </row>
    <row r="75" spans="1:5" ht="14.1" customHeight="1" x14ac:dyDescent="0.2">
      <c r="A75" s="37" t="s">
        <v>88</v>
      </c>
      <c r="B75" s="48">
        <f>$B$8-56</f>
        <v>1957</v>
      </c>
      <c r="C75" s="49">
        <v>2870</v>
      </c>
      <c r="D75" s="49">
        <v>1395</v>
      </c>
      <c r="E75" s="49">
        <v>1475</v>
      </c>
    </row>
    <row r="76" spans="1:5" ht="13.15" customHeight="1" x14ac:dyDescent="0.2">
      <c r="A76" s="37" t="s">
        <v>89</v>
      </c>
      <c r="B76" s="48">
        <f>$B$8-57</f>
        <v>1956</v>
      </c>
      <c r="C76" s="49">
        <v>2878</v>
      </c>
      <c r="D76" s="49">
        <v>1438</v>
      </c>
      <c r="E76" s="49">
        <v>1440</v>
      </c>
    </row>
    <row r="77" spans="1:5" ht="14.1" customHeight="1" x14ac:dyDescent="0.2">
      <c r="A77" s="36" t="s">
        <v>90</v>
      </c>
      <c r="B77" s="48">
        <f>$B$8-58</f>
        <v>1955</v>
      </c>
      <c r="C77" s="49">
        <v>2729</v>
      </c>
      <c r="D77" s="49">
        <v>1343</v>
      </c>
      <c r="E77" s="49">
        <v>1386</v>
      </c>
    </row>
    <row r="78" spans="1:5" x14ac:dyDescent="0.2">
      <c r="A78" s="37" t="s">
        <v>91</v>
      </c>
      <c r="B78" s="48">
        <f>$B$8-59</f>
        <v>1954</v>
      </c>
      <c r="C78" s="49">
        <v>2740</v>
      </c>
      <c r="D78" s="49">
        <v>1322</v>
      </c>
      <c r="E78" s="49">
        <v>1418</v>
      </c>
    </row>
    <row r="79" spans="1:5" x14ac:dyDescent="0.2">
      <c r="A79" s="44" t="s">
        <v>36</v>
      </c>
      <c r="B79" s="50"/>
      <c r="C79" s="49">
        <f>SUM(C74:C78)</f>
        <v>14303</v>
      </c>
      <c r="D79" s="49">
        <f>SUM(D74:D78)</f>
        <v>7045</v>
      </c>
      <c r="E79" s="49">
        <f>SUM(E74:E78)</f>
        <v>7258</v>
      </c>
    </row>
    <row r="80" spans="1:5" x14ac:dyDescent="0.2">
      <c r="A80" s="37" t="s">
        <v>92</v>
      </c>
      <c r="B80" s="48">
        <f>$B$8-60</f>
        <v>1953</v>
      </c>
      <c r="C80" s="49">
        <v>2479</v>
      </c>
      <c r="D80" s="49">
        <v>1211</v>
      </c>
      <c r="E80" s="49">
        <v>1268</v>
      </c>
    </row>
    <row r="81" spans="1:5" x14ac:dyDescent="0.2">
      <c r="A81" s="37" t="s">
        <v>93</v>
      </c>
      <c r="B81" s="48">
        <f>$B$8-61</f>
        <v>1952</v>
      </c>
      <c r="C81" s="49">
        <v>2574</v>
      </c>
      <c r="D81" s="49">
        <v>1232</v>
      </c>
      <c r="E81" s="49">
        <v>1342</v>
      </c>
    </row>
    <row r="82" spans="1:5" x14ac:dyDescent="0.2">
      <c r="A82" s="37" t="s">
        <v>94</v>
      </c>
      <c r="B82" s="48">
        <f>$B$8-62</f>
        <v>1951</v>
      </c>
      <c r="C82" s="49">
        <v>2509</v>
      </c>
      <c r="D82" s="49">
        <v>1207</v>
      </c>
      <c r="E82" s="49">
        <v>1302</v>
      </c>
    </row>
    <row r="83" spans="1:5" x14ac:dyDescent="0.2">
      <c r="A83" s="37" t="s">
        <v>95</v>
      </c>
      <c r="B83" s="48">
        <f>$B$8-63</f>
        <v>1950</v>
      </c>
      <c r="C83" s="49">
        <v>2560</v>
      </c>
      <c r="D83" s="49">
        <v>1237</v>
      </c>
      <c r="E83" s="49">
        <v>1323</v>
      </c>
    </row>
    <row r="84" spans="1:5" x14ac:dyDescent="0.2">
      <c r="A84" s="37" t="s">
        <v>96</v>
      </c>
      <c r="B84" s="48">
        <f>$B$8-64</f>
        <v>1949</v>
      </c>
      <c r="C84" s="49">
        <v>2357</v>
      </c>
      <c r="D84" s="49">
        <v>1172</v>
      </c>
      <c r="E84" s="49">
        <v>1185</v>
      </c>
    </row>
    <row r="85" spans="1:5" x14ac:dyDescent="0.2">
      <c r="A85" s="44" t="s">
        <v>36</v>
      </c>
      <c r="B85" s="50"/>
      <c r="C85" s="49">
        <f>SUM(C80:C84)</f>
        <v>12479</v>
      </c>
      <c r="D85" s="49">
        <f>SUM(D80:D84)</f>
        <v>6059</v>
      </c>
      <c r="E85" s="49">
        <f>SUM(E80:E84)</f>
        <v>6420</v>
      </c>
    </row>
    <row r="86" spans="1:5" x14ac:dyDescent="0.2">
      <c r="A86" s="37" t="s">
        <v>97</v>
      </c>
      <c r="B86" s="48">
        <f>$B$8-65</f>
        <v>1948</v>
      </c>
      <c r="C86" s="49">
        <v>2481</v>
      </c>
      <c r="D86" s="49">
        <v>1192</v>
      </c>
      <c r="E86" s="49">
        <v>1289</v>
      </c>
    </row>
    <row r="87" spans="1:5" x14ac:dyDescent="0.2">
      <c r="A87" s="37" t="s">
        <v>98</v>
      </c>
      <c r="B87" s="48">
        <f>$B$8-66</f>
        <v>1947</v>
      </c>
      <c r="C87" s="49">
        <v>2258</v>
      </c>
      <c r="D87" s="49">
        <v>1144</v>
      </c>
      <c r="E87" s="49">
        <v>1114</v>
      </c>
    </row>
    <row r="88" spans="1:5" x14ac:dyDescent="0.2">
      <c r="A88" s="37" t="s">
        <v>99</v>
      </c>
      <c r="B88" s="48">
        <f>$B$8-67</f>
        <v>1946</v>
      </c>
      <c r="C88" s="49">
        <v>2163</v>
      </c>
      <c r="D88" s="49">
        <v>999</v>
      </c>
      <c r="E88" s="49">
        <v>1164</v>
      </c>
    </row>
    <row r="89" spans="1:5" x14ac:dyDescent="0.2">
      <c r="A89" s="37" t="s">
        <v>100</v>
      </c>
      <c r="B89" s="48">
        <f>$B$8-68</f>
        <v>1945</v>
      </c>
      <c r="C89" s="49">
        <v>1834</v>
      </c>
      <c r="D89" s="49">
        <v>850</v>
      </c>
      <c r="E89" s="49">
        <v>984</v>
      </c>
    </row>
    <row r="90" spans="1:5" x14ac:dyDescent="0.2">
      <c r="A90" s="37" t="s">
        <v>101</v>
      </c>
      <c r="B90" s="48">
        <f>$B$8-69</f>
        <v>1944</v>
      </c>
      <c r="C90" s="49">
        <v>2322</v>
      </c>
      <c r="D90" s="49">
        <v>1100</v>
      </c>
      <c r="E90" s="49">
        <v>1222</v>
      </c>
    </row>
    <row r="91" spans="1:5" x14ac:dyDescent="0.2">
      <c r="A91" s="44" t="s">
        <v>36</v>
      </c>
      <c r="B91" s="50"/>
      <c r="C91" s="49">
        <f>SUM(C86:C90)</f>
        <v>11058</v>
      </c>
      <c r="D91" s="49">
        <f>SUM(D86:D90)</f>
        <v>5285</v>
      </c>
      <c r="E91" s="49">
        <f>SUM(E86:E90)</f>
        <v>5773</v>
      </c>
    </row>
    <row r="92" spans="1:5" x14ac:dyDescent="0.2">
      <c r="A92" s="37" t="s">
        <v>102</v>
      </c>
      <c r="B92" s="48">
        <f>$B$8-70</f>
        <v>1943</v>
      </c>
      <c r="C92" s="49">
        <v>2311</v>
      </c>
      <c r="D92" s="49">
        <v>1142</v>
      </c>
      <c r="E92" s="49">
        <v>1169</v>
      </c>
    </row>
    <row r="93" spans="1:5" x14ac:dyDescent="0.2">
      <c r="A93" s="37" t="s">
        <v>103</v>
      </c>
      <c r="B93" s="48">
        <f>$B$8-71</f>
        <v>1942</v>
      </c>
      <c r="C93" s="49">
        <v>2373</v>
      </c>
      <c r="D93" s="49">
        <v>1128</v>
      </c>
      <c r="E93" s="49">
        <v>1245</v>
      </c>
    </row>
    <row r="94" spans="1:5" x14ac:dyDescent="0.2">
      <c r="A94" s="37" t="s">
        <v>104</v>
      </c>
      <c r="B94" s="48">
        <f>$B$8-72</f>
        <v>1941</v>
      </c>
      <c r="C94" s="49">
        <v>2734</v>
      </c>
      <c r="D94" s="49">
        <v>1277</v>
      </c>
      <c r="E94" s="49">
        <v>1457</v>
      </c>
    </row>
    <row r="95" spans="1:5" x14ac:dyDescent="0.2">
      <c r="A95" s="37" t="s">
        <v>105</v>
      </c>
      <c r="B95" s="48">
        <f>$B$8-73</f>
        <v>1940</v>
      </c>
      <c r="C95" s="49">
        <v>2628</v>
      </c>
      <c r="D95" s="49">
        <v>1232</v>
      </c>
      <c r="E95" s="49">
        <v>1396</v>
      </c>
    </row>
    <row r="96" spans="1:5" x14ac:dyDescent="0.2">
      <c r="A96" s="37" t="s">
        <v>106</v>
      </c>
      <c r="B96" s="48">
        <f>$B$8-74</f>
        <v>1939</v>
      </c>
      <c r="C96" s="49">
        <v>2488</v>
      </c>
      <c r="D96" s="49">
        <v>1118</v>
      </c>
      <c r="E96" s="49">
        <v>1370</v>
      </c>
    </row>
    <row r="97" spans="1:5" x14ac:dyDescent="0.2">
      <c r="A97" s="44" t="s">
        <v>36</v>
      </c>
      <c r="B97" s="50"/>
      <c r="C97" s="49">
        <f>SUM(C92:C96)</f>
        <v>12534</v>
      </c>
      <c r="D97" s="49">
        <f>SUM(D92:D96)</f>
        <v>5897</v>
      </c>
      <c r="E97" s="49">
        <f>SUM(E92:E96)</f>
        <v>6637</v>
      </c>
    </row>
    <row r="98" spans="1:5" x14ac:dyDescent="0.2">
      <c r="A98" s="37" t="s">
        <v>107</v>
      </c>
      <c r="B98" s="48">
        <f>$B$8-75</f>
        <v>1938</v>
      </c>
      <c r="C98" s="49">
        <v>2397</v>
      </c>
      <c r="D98" s="49">
        <v>1024</v>
      </c>
      <c r="E98" s="49">
        <v>1373</v>
      </c>
    </row>
    <row r="99" spans="1:5" x14ac:dyDescent="0.2">
      <c r="A99" s="37" t="s">
        <v>108</v>
      </c>
      <c r="B99" s="48">
        <f>$B$8-76</f>
        <v>1937</v>
      </c>
      <c r="C99" s="49">
        <v>2182</v>
      </c>
      <c r="D99" s="49">
        <v>984</v>
      </c>
      <c r="E99" s="49">
        <v>1198</v>
      </c>
    </row>
    <row r="100" spans="1:5" x14ac:dyDescent="0.2">
      <c r="A100" s="37" t="s">
        <v>109</v>
      </c>
      <c r="B100" s="48">
        <f>$B$8-77</f>
        <v>1936</v>
      </c>
      <c r="C100" s="49">
        <v>1929</v>
      </c>
      <c r="D100" s="49">
        <v>844</v>
      </c>
      <c r="E100" s="49">
        <v>1085</v>
      </c>
    </row>
    <row r="101" spans="1:5" x14ac:dyDescent="0.2">
      <c r="A101" s="37" t="s">
        <v>110</v>
      </c>
      <c r="B101" s="48">
        <f>$B$8-78</f>
        <v>1935</v>
      </c>
      <c r="C101" s="49">
        <v>1830</v>
      </c>
      <c r="D101" s="49">
        <v>722</v>
      </c>
      <c r="E101" s="49">
        <v>1108</v>
      </c>
    </row>
    <row r="102" spans="1:5" x14ac:dyDescent="0.2">
      <c r="A102" s="38" t="s">
        <v>111</v>
      </c>
      <c r="B102" s="48">
        <f>$B$8-79</f>
        <v>1934</v>
      </c>
      <c r="C102" s="49">
        <v>1642</v>
      </c>
      <c r="D102" s="49">
        <v>683</v>
      </c>
      <c r="E102" s="49">
        <v>959</v>
      </c>
    </row>
    <row r="103" spans="1:5" x14ac:dyDescent="0.2">
      <c r="A103" s="45" t="s">
        <v>36</v>
      </c>
      <c r="B103" s="51"/>
      <c r="C103" s="49">
        <f>SUM(C98:C102)</f>
        <v>9980</v>
      </c>
      <c r="D103" s="49">
        <f>SUM(D98:D102)</f>
        <v>4257</v>
      </c>
      <c r="E103" s="49">
        <f>SUM(E98:E102)</f>
        <v>5723</v>
      </c>
    </row>
    <row r="104" spans="1:5" x14ac:dyDescent="0.2">
      <c r="A104" s="38" t="s">
        <v>112</v>
      </c>
      <c r="B104" s="48">
        <f>$B$8-80</f>
        <v>1933</v>
      </c>
      <c r="C104" s="49">
        <v>1131</v>
      </c>
      <c r="D104" s="49">
        <v>463</v>
      </c>
      <c r="E104" s="49">
        <v>668</v>
      </c>
    </row>
    <row r="105" spans="1:5" x14ac:dyDescent="0.2">
      <c r="A105" s="38" t="s">
        <v>123</v>
      </c>
      <c r="B105" s="48">
        <f>$B$8-81</f>
        <v>1932</v>
      </c>
      <c r="C105" s="49">
        <v>993</v>
      </c>
      <c r="D105" s="49">
        <v>350</v>
      </c>
      <c r="E105" s="49">
        <v>643</v>
      </c>
    </row>
    <row r="106" spans="1:5" s="24" customFormat="1" x14ac:dyDescent="0.2">
      <c r="A106" s="38" t="s">
        <v>121</v>
      </c>
      <c r="B106" s="48">
        <f>$B$8-82</f>
        <v>1931</v>
      </c>
      <c r="C106" s="49">
        <v>1031</v>
      </c>
      <c r="D106" s="49">
        <v>380</v>
      </c>
      <c r="E106" s="49">
        <v>651</v>
      </c>
    </row>
    <row r="107" spans="1:5" x14ac:dyDescent="0.2">
      <c r="A107" s="38" t="s">
        <v>124</v>
      </c>
      <c r="B107" s="48">
        <f>$B$8-83</f>
        <v>1930</v>
      </c>
      <c r="C107" s="49">
        <v>1057</v>
      </c>
      <c r="D107" s="49">
        <v>383</v>
      </c>
      <c r="E107" s="49">
        <v>674</v>
      </c>
    </row>
    <row r="108" spans="1:5" x14ac:dyDescent="0.2">
      <c r="A108" s="38" t="s">
        <v>122</v>
      </c>
      <c r="B108" s="48">
        <f>$B$8-84</f>
        <v>1929</v>
      </c>
      <c r="C108" s="49">
        <v>964</v>
      </c>
      <c r="D108" s="49">
        <v>343</v>
      </c>
      <c r="E108" s="49">
        <v>621</v>
      </c>
    </row>
    <row r="109" spans="1:5" x14ac:dyDescent="0.2">
      <c r="A109" s="45" t="s">
        <v>36</v>
      </c>
      <c r="B109" s="51"/>
      <c r="C109" s="49">
        <f>SUM(C104:C108)</f>
        <v>5176</v>
      </c>
      <c r="D109" s="49">
        <f>SUM(D104:D108)</f>
        <v>1919</v>
      </c>
      <c r="E109" s="49">
        <f>SUM(E104:E108)</f>
        <v>3257</v>
      </c>
    </row>
    <row r="110" spans="1:5" x14ac:dyDescent="0.2">
      <c r="A110" s="38" t="s">
        <v>113</v>
      </c>
      <c r="B110" s="48">
        <f>$B$8-85</f>
        <v>1928</v>
      </c>
      <c r="C110" s="49">
        <v>898</v>
      </c>
      <c r="D110" s="49">
        <v>270</v>
      </c>
      <c r="E110" s="49">
        <v>628</v>
      </c>
    </row>
    <row r="111" spans="1:5" x14ac:dyDescent="0.2">
      <c r="A111" s="38" t="s">
        <v>114</v>
      </c>
      <c r="B111" s="48">
        <f>$B$8-86</f>
        <v>1927</v>
      </c>
      <c r="C111" s="49">
        <v>770</v>
      </c>
      <c r="D111" s="49">
        <v>215</v>
      </c>
      <c r="E111" s="49">
        <v>555</v>
      </c>
    </row>
    <row r="112" spans="1:5" x14ac:dyDescent="0.2">
      <c r="A112" s="38" t="s">
        <v>115</v>
      </c>
      <c r="B112" s="48">
        <f>$B$8-87</f>
        <v>1926</v>
      </c>
      <c r="C112" s="49">
        <v>716</v>
      </c>
      <c r="D112" s="49">
        <v>220</v>
      </c>
      <c r="E112" s="49">
        <v>496</v>
      </c>
    </row>
    <row r="113" spans="1:5" x14ac:dyDescent="0.2">
      <c r="A113" s="38" t="s">
        <v>116</v>
      </c>
      <c r="B113" s="48">
        <f>$B$8-88</f>
        <v>1925</v>
      </c>
      <c r="C113" s="49">
        <v>700</v>
      </c>
      <c r="D113" s="49">
        <v>184</v>
      </c>
      <c r="E113" s="49">
        <v>516</v>
      </c>
    </row>
    <row r="114" spans="1:5" x14ac:dyDescent="0.2">
      <c r="A114" s="38" t="s">
        <v>117</v>
      </c>
      <c r="B114" s="48">
        <f>$B$8-89</f>
        <v>1924</v>
      </c>
      <c r="C114" s="49">
        <v>510</v>
      </c>
      <c r="D114" s="49">
        <v>121</v>
      </c>
      <c r="E114" s="49">
        <v>389</v>
      </c>
    </row>
    <row r="115" spans="1:5" x14ac:dyDescent="0.2">
      <c r="A115" s="45" t="s">
        <v>36</v>
      </c>
      <c r="B115" s="52"/>
      <c r="C115" s="49">
        <f>SUM(C110:C114)</f>
        <v>3594</v>
      </c>
      <c r="D115" s="49">
        <f>SUM(D110:D114)</f>
        <v>1010</v>
      </c>
      <c r="E115" s="49">
        <f>SUM(E110:E114)</f>
        <v>2584</v>
      </c>
    </row>
    <row r="116" spans="1:5" x14ac:dyDescent="0.2">
      <c r="A116" s="38" t="s">
        <v>118</v>
      </c>
      <c r="B116" s="48">
        <f>$B$8-90</f>
        <v>1923</v>
      </c>
      <c r="C116" s="49">
        <v>2004</v>
      </c>
      <c r="D116" s="49">
        <v>441</v>
      </c>
      <c r="E116" s="49">
        <v>1563</v>
      </c>
    </row>
    <row r="117" spans="1:5" x14ac:dyDescent="0.2">
      <c r="A117" s="39"/>
      <c r="B117" s="42" t="s">
        <v>119</v>
      </c>
      <c r="C117" s="22"/>
      <c r="D117" s="22"/>
      <c r="E117" s="22"/>
    </row>
    <row r="118" spans="1:5" x14ac:dyDescent="0.2">
      <c r="A118" s="40" t="s">
        <v>120</v>
      </c>
      <c r="B118" s="53"/>
      <c r="C118" s="54">
        <v>241533</v>
      </c>
      <c r="D118" s="54">
        <v>117071</v>
      </c>
      <c r="E118" s="54">
        <v>124462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3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13 SH</oddFooter>
  </headerFooter>
  <rowBreaks count="2" manualBreakCount="2">
    <brk id="49" max="16383" man="1"/>
    <brk id="9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5" t="s">
        <v>166</v>
      </c>
      <c r="B1" s="95"/>
      <c r="C1" s="96"/>
      <c r="D1" s="96"/>
      <c r="E1" s="96"/>
    </row>
    <row r="2" spans="1:8" s="10" customFormat="1" ht="14.1" customHeight="1" x14ac:dyDescent="0.2">
      <c r="A2" s="99" t="s">
        <v>168</v>
      </c>
      <c r="B2" s="99"/>
      <c r="C2" s="99"/>
      <c r="D2" s="99"/>
      <c r="E2" s="99"/>
    </row>
    <row r="3" spans="1:8" s="10" customFormat="1" ht="14.1" customHeight="1" x14ac:dyDescent="0.2">
      <c r="A3" s="95" t="s">
        <v>127</v>
      </c>
      <c r="B3" s="95"/>
      <c r="C3" s="95"/>
      <c r="D3" s="95"/>
      <c r="E3" s="95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35" customHeight="1" x14ac:dyDescent="0.2">
      <c r="A5" s="100" t="s">
        <v>165</v>
      </c>
      <c r="B5" s="102" t="s">
        <v>167</v>
      </c>
      <c r="C5" s="97" t="s">
        <v>30</v>
      </c>
      <c r="D5" s="97" t="s">
        <v>22</v>
      </c>
      <c r="E5" s="98" t="s">
        <v>23</v>
      </c>
    </row>
    <row r="6" spans="1:8" ht="28.35" customHeight="1" x14ac:dyDescent="0.2">
      <c r="A6" s="101"/>
      <c r="B6" s="103"/>
      <c r="C6" s="18" t="s">
        <v>162</v>
      </c>
      <c r="D6" s="18" t="s">
        <v>163</v>
      </c>
      <c r="E6" s="19" t="s">
        <v>164</v>
      </c>
    </row>
    <row r="7" spans="1:8" ht="14.1" customHeight="1" x14ac:dyDescent="0.25">
      <c r="A7" s="35"/>
      <c r="B7" s="41"/>
      <c r="C7" s="20"/>
      <c r="D7" s="20"/>
      <c r="E7" s="20"/>
    </row>
    <row r="8" spans="1:8" ht="14.1" customHeight="1" x14ac:dyDescent="0.25">
      <c r="A8" s="36" t="s">
        <v>31</v>
      </c>
      <c r="B8" s="48">
        <v>2013</v>
      </c>
      <c r="C8" s="49">
        <v>1735</v>
      </c>
      <c r="D8" s="49">
        <v>874</v>
      </c>
      <c r="E8" s="49">
        <v>861</v>
      </c>
    </row>
    <row r="9" spans="1:8" ht="14.1" customHeight="1" x14ac:dyDescent="0.25">
      <c r="A9" s="36" t="s">
        <v>32</v>
      </c>
      <c r="B9" s="48">
        <f>$B$8-1</f>
        <v>2012</v>
      </c>
      <c r="C9" s="49">
        <v>1778</v>
      </c>
      <c r="D9" s="49">
        <v>940</v>
      </c>
      <c r="E9" s="49">
        <v>838</v>
      </c>
    </row>
    <row r="10" spans="1:8" ht="14.1" customHeight="1" x14ac:dyDescent="0.25">
      <c r="A10" s="36" t="s">
        <v>33</v>
      </c>
      <c r="B10" s="48">
        <f>$B$8-2</f>
        <v>2011</v>
      </c>
      <c r="C10" s="49">
        <v>1659</v>
      </c>
      <c r="D10" s="49">
        <v>832</v>
      </c>
      <c r="E10" s="49">
        <v>827</v>
      </c>
    </row>
    <row r="11" spans="1:8" ht="14.1" customHeight="1" x14ac:dyDescent="0.25">
      <c r="A11" s="36" t="s">
        <v>34</v>
      </c>
      <c r="B11" s="48">
        <f>$B$8-3</f>
        <v>2010</v>
      </c>
      <c r="C11" s="49">
        <v>1726</v>
      </c>
      <c r="D11" s="49">
        <v>877</v>
      </c>
      <c r="E11" s="49">
        <v>849</v>
      </c>
      <c r="H11" s="23"/>
    </row>
    <row r="12" spans="1:8" ht="14.1" customHeight="1" x14ac:dyDescent="0.25">
      <c r="A12" s="36" t="s">
        <v>35</v>
      </c>
      <c r="B12" s="48">
        <f>$B$8-4</f>
        <v>2009</v>
      </c>
      <c r="C12" s="49">
        <v>1698</v>
      </c>
      <c r="D12" s="49">
        <v>870</v>
      </c>
      <c r="E12" s="49">
        <v>828</v>
      </c>
    </row>
    <row r="13" spans="1:8" ht="14.1" customHeight="1" x14ac:dyDescent="0.25">
      <c r="A13" s="43" t="s">
        <v>36</v>
      </c>
      <c r="B13" s="48"/>
      <c r="C13" s="49">
        <f>SUM(C8:C12)</f>
        <v>8596</v>
      </c>
      <c r="D13" s="49">
        <f>SUM(D8:D12)</f>
        <v>4393</v>
      </c>
      <c r="E13" s="49">
        <f>SUM(E8:E12)</f>
        <v>4203</v>
      </c>
    </row>
    <row r="14" spans="1:8" ht="14.1" customHeight="1" x14ac:dyDescent="0.25">
      <c r="A14" s="37" t="s">
        <v>37</v>
      </c>
      <c r="B14" s="48">
        <f>$B$8-5</f>
        <v>2008</v>
      </c>
      <c r="C14" s="49">
        <v>1743</v>
      </c>
      <c r="D14" s="49">
        <v>903</v>
      </c>
      <c r="E14" s="49">
        <v>840</v>
      </c>
    </row>
    <row r="15" spans="1:8" ht="14.1" customHeight="1" x14ac:dyDescent="0.25">
      <c r="A15" s="37" t="s">
        <v>38</v>
      </c>
      <c r="B15" s="48">
        <f>$B$8-6</f>
        <v>2007</v>
      </c>
      <c r="C15" s="49">
        <v>1739</v>
      </c>
      <c r="D15" s="49">
        <v>871</v>
      </c>
      <c r="E15" s="49">
        <v>868</v>
      </c>
    </row>
    <row r="16" spans="1:8" ht="14.1" customHeight="1" x14ac:dyDescent="0.25">
      <c r="A16" s="37" t="s">
        <v>39</v>
      </c>
      <c r="B16" s="48">
        <f>$B$8-7</f>
        <v>2006</v>
      </c>
      <c r="C16" s="49">
        <v>1756</v>
      </c>
      <c r="D16" s="49">
        <v>888</v>
      </c>
      <c r="E16" s="49">
        <v>868</v>
      </c>
    </row>
    <row r="17" spans="1:5" ht="14.1" customHeight="1" x14ac:dyDescent="0.25">
      <c r="A17" s="37" t="s">
        <v>40</v>
      </c>
      <c r="B17" s="48">
        <f>$B$8-8</f>
        <v>2005</v>
      </c>
      <c r="C17" s="49">
        <v>1654</v>
      </c>
      <c r="D17" s="49">
        <v>869</v>
      </c>
      <c r="E17" s="49">
        <v>785</v>
      </c>
    </row>
    <row r="18" spans="1:5" ht="14.1" customHeight="1" x14ac:dyDescent="0.25">
      <c r="A18" s="37" t="s">
        <v>41</v>
      </c>
      <c r="B18" s="48">
        <f>$B$8-9</f>
        <v>2004</v>
      </c>
      <c r="C18" s="49">
        <v>1696</v>
      </c>
      <c r="D18" s="49">
        <v>843</v>
      </c>
      <c r="E18" s="49">
        <v>853</v>
      </c>
    </row>
    <row r="19" spans="1:5" ht="14.1" customHeight="1" x14ac:dyDescent="0.25">
      <c r="A19" s="44" t="s">
        <v>36</v>
      </c>
      <c r="B19" s="50"/>
      <c r="C19" s="49">
        <f>SUM(C14:C18)</f>
        <v>8588</v>
      </c>
      <c r="D19" s="49">
        <f>SUM(D14:D18)</f>
        <v>4374</v>
      </c>
      <c r="E19" s="49">
        <f>SUM(E14:E18)</f>
        <v>4214</v>
      </c>
    </row>
    <row r="20" spans="1:5" ht="14.1" customHeight="1" x14ac:dyDescent="0.25">
      <c r="A20" s="37" t="s">
        <v>42</v>
      </c>
      <c r="B20" s="48">
        <f>$B$8-10</f>
        <v>2003</v>
      </c>
      <c r="C20" s="49">
        <v>1673</v>
      </c>
      <c r="D20" s="49">
        <v>875</v>
      </c>
      <c r="E20" s="49">
        <v>798</v>
      </c>
    </row>
    <row r="21" spans="1:5" ht="14.1" customHeight="1" x14ac:dyDescent="0.25">
      <c r="A21" s="37" t="s">
        <v>43</v>
      </c>
      <c r="B21" s="48">
        <f>$B$8-11</f>
        <v>2002</v>
      </c>
      <c r="C21" s="49">
        <v>1728</v>
      </c>
      <c r="D21" s="49">
        <v>840</v>
      </c>
      <c r="E21" s="49">
        <v>888</v>
      </c>
    </row>
    <row r="22" spans="1:5" ht="14.1" customHeight="1" x14ac:dyDescent="0.25">
      <c r="A22" s="37" t="s">
        <v>44</v>
      </c>
      <c r="B22" s="48">
        <f>$B$8-12</f>
        <v>2001</v>
      </c>
      <c r="C22" s="49">
        <v>1760</v>
      </c>
      <c r="D22" s="49">
        <v>879</v>
      </c>
      <c r="E22" s="49">
        <v>881</v>
      </c>
    </row>
    <row r="23" spans="1:5" ht="14.1" customHeight="1" x14ac:dyDescent="0.25">
      <c r="A23" s="37" t="s">
        <v>45</v>
      </c>
      <c r="B23" s="48">
        <f>$B$8-13</f>
        <v>2000</v>
      </c>
      <c r="C23" s="49">
        <v>1874</v>
      </c>
      <c r="D23" s="49">
        <v>958</v>
      </c>
      <c r="E23" s="49">
        <v>916</v>
      </c>
    </row>
    <row r="24" spans="1:5" ht="14.1" customHeight="1" x14ac:dyDescent="0.25">
      <c r="A24" s="37" t="s">
        <v>46</v>
      </c>
      <c r="B24" s="48">
        <f>$B$8-14</f>
        <v>1999</v>
      </c>
      <c r="C24" s="49">
        <v>1836</v>
      </c>
      <c r="D24" s="49">
        <v>949</v>
      </c>
      <c r="E24" s="49">
        <v>887</v>
      </c>
    </row>
    <row r="25" spans="1:5" ht="14.1" customHeight="1" x14ac:dyDescent="0.25">
      <c r="A25" s="44" t="s">
        <v>36</v>
      </c>
      <c r="B25" s="50"/>
      <c r="C25" s="49">
        <f>SUM(C20:C24)</f>
        <v>8871</v>
      </c>
      <c r="D25" s="49">
        <f>SUM(D20:D24)</f>
        <v>4501</v>
      </c>
      <c r="E25" s="49">
        <f>SUM(E20:E24)</f>
        <v>4370</v>
      </c>
    </row>
    <row r="26" spans="1:5" ht="14.1" customHeight="1" x14ac:dyDescent="0.25">
      <c r="A26" s="37" t="s">
        <v>47</v>
      </c>
      <c r="B26" s="48">
        <f>$B$8-15</f>
        <v>1998</v>
      </c>
      <c r="C26" s="49">
        <v>1914</v>
      </c>
      <c r="D26" s="49">
        <v>954</v>
      </c>
      <c r="E26" s="49">
        <v>960</v>
      </c>
    </row>
    <row r="27" spans="1:5" ht="14.1" customHeight="1" x14ac:dyDescent="0.25">
      <c r="A27" s="37" t="s">
        <v>48</v>
      </c>
      <c r="B27" s="48">
        <f>$B$8-16</f>
        <v>1997</v>
      </c>
      <c r="C27" s="49">
        <v>1904</v>
      </c>
      <c r="D27" s="49">
        <v>967</v>
      </c>
      <c r="E27" s="49">
        <v>937</v>
      </c>
    </row>
    <row r="28" spans="1:5" ht="14.1" customHeight="1" x14ac:dyDescent="0.25">
      <c r="A28" s="37" t="s">
        <v>49</v>
      </c>
      <c r="B28" s="48">
        <f>$B$8-17</f>
        <v>1996</v>
      </c>
      <c r="C28" s="49">
        <v>1988</v>
      </c>
      <c r="D28" s="49">
        <v>1040</v>
      </c>
      <c r="E28" s="49">
        <v>948</v>
      </c>
    </row>
    <row r="29" spans="1:5" ht="14.1" customHeight="1" x14ac:dyDescent="0.25">
      <c r="A29" s="37" t="s">
        <v>50</v>
      </c>
      <c r="B29" s="48">
        <f>$B$8-18</f>
        <v>1995</v>
      </c>
      <c r="C29" s="49">
        <v>2026</v>
      </c>
      <c r="D29" s="49">
        <v>1037</v>
      </c>
      <c r="E29" s="49">
        <v>989</v>
      </c>
    </row>
    <row r="30" spans="1:5" ht="14.1" customHeight="1" x14ac:dyDescent="0.25">
      <c r="A30" s="36" t="s">
        <v>51</v>
      </c>
      <c r="B30" s="48">
        <f>$B$8-19</f>
        <v>1994</v>
      </c>
      <c r="C30" s="49">
        <v>2312</v>
      </c>
      <c r="D30" s="49">
        <v>1146</v>
      </c>
      <c r="E30" s="49">
        <v>1166</v>
      </c>
    </row>
    <row r="31" spans="1:5" ht="14.1" customHeight="1" x14ac:dyDescent="0.25">
      <c r="A31" s="44" t="s">
        <v>36</v>
      </c>
      <c r="B31" s="50"/>
      <c r="C31" s="49">
        <f>SUM(C26:C30)</f>
        <v>10144</v>
      </c>
      <c r="D31" s="49">
        <f>SUM(D26:D30)</f>
        <v>5144</v>
      </c>
      <c r="E31" s="49">
        <f>SUM(E26:E30)</f>
        <v>5000</v>
      </c>
    </row>
    <row r="32" spans="1:5" ht="14.1" customHeight="1" x14ac:dyDescent="0.25">
      <c r="A32" s="37" t="s">
        <v>52</v>
      </c>
      <c r="B32" s="48">
        <f>$B$8-20</f>
        <v>1993</v>
      </c>
      <c r="C32" s="49">
        <v>2385</v>
      </c>
      <c r="D32" s="49">
        <v>1232</v>
      </c>
      <c r="E32" s="49">
        <v>1153</v>
      </c>
    </row>
    <row r="33" spans="1:5" ht="14.1" customHeight="1" x14ac:dyDescent="0.25">
      <c r="A33" s="37" t="s">
        <v>53</v>
      </c>
      <c r="B33" s="48">
        <f>$B$8-21</f>
        <v>1992</v>
      </c>
      <c r="C33" s="49">
        <v>2605</v>
      </c>
      <c r="D33" s="49">
        <v>1258</v>
      </c>
      <c r="E33" s="49">
        <v>1347</v>
      </c>
    </row>
    <row r="34" spans="1:5" ht="14.1" customHeight="1" x14ac:dyDescent="0.25">
      <c r="A34" s="37" t="s">
        <v>54</v>
      </c>
      <c r="B34" s="48">
        <f>$B$8-22</f>
        <v>1991</v>
      </c>
      <c r="C34" s="49">
        <v>2650</v>
      </c>
      <c r="D34" s="49">
        <v>1361</v>
      </c>
      <c r="E34" s="49">
        <v>1289</v>
      </c>
    </row>
    <row r="35" spans="1:5" ht="14.1" customHeight="1" x14ac:dyDescent="0.25">
      <c r="A35" s="37" t="s">
        <v>55</v>
      </c>
      <c r="B35" s="48">
        <f>$B$8-23</f>
        <v>1990</v>
      </c>
      <c r="C35" s="49">
        <v>2968</v>
      </c>
      <c r="D35" s="49">
        <v>1451</v>
      </c>
      <c r="E35" s="49">
        <v>1517</v>
      </c>
    </row>
    <row r="36" spans="1:5" ht="14.1" customHeight="1" x14ac:dyDescent="0.25">
      <c r="A36" s="37" t="s">
        <v>56</v>
      </c>
      <c r="B36" s="48">
        <f>$B$8-24</f>
        <v>1989</v>
      </c>
      <c r="C36" s="49">
        <v>2865</v>
      </c>
      <c r="D36" s="49">
        <v>1427</v>
      </c>
      <c r="E36" s="49">
        <v>1438</v>
      </c>
    </row>
    <row r="37" spans="1:5" ht="14.1" customHeight="1" x14ac:dyDescent="0.25">
      <c r="A37" s="44" t="s">
        <v>36</v>
      </c>
      <c r="B37" s="50"/>
      <c r="C37" s="49">
        <f>SUM(C32:C36)</f>
        <v>13473</v>
      </c>
      <c r="D37" s="49">
        <f>SUM(D32:D36)</f>
        <v>6729</v>
      </c>
      <c r="E37" s="49">
        <f>SUM(E32:E36)</f>
        <v>6744</v>
      </c>
    </row>
    <row r="38" spans="1:5" ht="14.1" customHeight="1" x14ac:dyDescent="0.25">
      <c r="A38" s="37" t="s">
        <v>57</v>
      </c>
      <c r="B38" s="48">
        <f>$B$8-25</f>
        <v>1988</v>
      </c>
      <c r="C38" s="49">
        <v>3015</v>
      </c>
      <c r="D38" s="49">
        <v>1513</v>
      </c>
      <c r="E38" s="49">
        <v>1502</v>
      </c>
    </row>
    <row r="39" spans="1:5" ht="14.1" customHeight="1" x14ac:dyDescent="0.25">
      <c r="A39" s="37" t="s">
        <v>58</v>
      </c>
      <c r="B39" s="48">
        <f>$B$8-26</f>
        <v>1987</v>
      </c>
      <c r="C39" s="49">
        <v>2999</v>
      </c>
      <c r="D39" s="49">
        <v>1505</v>
      </c>
      <c r="E39" s="49">
        <v>1494</v>
      </c>
    </row>
    <row r="40" spans="1:5" ht="14.1" customHeight="1" x14ac:dyDescent="0.25">
      <c r="A40" s="37" t="s">
        <v>59</v>
      </c>
      <c r="B40" s="48">
        <f>$B$8-27</f>
        <v>1986</v>
      </c>
      <c r="C40" s="49">
        <v>2921</v>
      </c>
      <c r="D40" s="49">
        <v>1498</v>
      </c>
      <c r="E40" s="49">
        <v>1423</v>
      </c>
    </row>
    <row r="41" spans="1:5" ht="14.1" customHeight="1" x14ac:dyDescent="0.2">
      <c r="A41" s="37" t="s">
        <v>60</v>
      </c>
      <c r="B41" s="48">
        <f>$B$8-28</f>
        <v>1985</v>
      </c>
      <c r="C41" s="49">
        <v>2755</v>
      </c>
      <c r="D41" s="49">
        <v>1388</v>
      </c>
      <c r="E41" s="49">
        <v>1367</v>
      </c>
    </row>
    <row r="42" spans="1:5" ht="14.1" customHeight="1" x14ac:dyDescent="0.2">
      <c r="A42" s="37" t="s">
        <v>61</v>
      </c>
      <c r="B42" s="48">
        <f>$B$8-29</f>
        <v>1984</v>
      </c>
      <c r="C42" s="49">
        <v>2711</v>
      </c>
      <c r="D42" s="49">
        <v>1393</v>
      </c>
      <c r="E42" s="49">
        <v>1318</v>
      </c>
    </row>
    <row r="43" spans="1:5" ht="14.1" customHeight="1" x14ac:dyDescent="0.2">
      <c r="A43" s="44" t="s">
        <v>36</v>
      </c>
      <c r="B43" s="50"/>
      <c r="C43" s="49">
        <f>SUM(C38:C42)</f>
        <v>14401</v>
      </c>
      <c r="D43" s="49">
        <f>SUM(D38:D42)</f>
        <v>7297</v>
      </c>
      <c r="E43" s="49">
        <f>SUM(E38:E42)</f>
        <v>7104</v>
      </c>
    </row>
    <row r="44" spans="1:5" ht="14.1" customHeight="1" x14ac:dyDescent="0.2">
      <c r="A44" s="37" t="s">
        <v>62</v>
      </c>
      <c r="B44" s="48">
        <f>$B$8-30</f>
        <v>1983</v>
      </c>
      <c r="C44" s="49">
        <v>2710</v>
      </c>
      <c r="D44" s="49">
        <v>1391</v>
      </c>
      <c r="E44" s="49">
        <v>1319</v>
      </c>
    </row>
    <row r="45" spans="1:5" ht="14.1" customHeight="1" x14ac:dyDescent="0.2">
      <c r="A45" s="37" t="s">
        <v>63</v>
      </c>
      <c r="B45" s="48">
        <f>$B$8-31</f>
        <v>1982</v>
      </c>
      <c r="C45" s="49">
        <v>2766</v>
      </c>
      <c r="D45" s="49">
        <v>1434</v>
      </c>
      <c r="E45" s="49">
        <v>1332</v>
      </c>
    </row>
    <row r="46" spans="1:5" ht="14.1" customHeight="1" x14ac:dyDescent="0.2">
      <c r="A46" s="37" t="s">
        <v>64</v>
      </c>
      <c r="B46" s="48">
        <f>$B$8-32</f>
        <v>1981</v>
      </c>
      <c r="C46" s="49">
        <v>2676</v>
      </c>
      <c r="D46" s="49">
        <v>1345</v>
      </c>
      <c r="E46" s="49">
        <v>1331</v>
      </c>
    </row>
    <row r="47" spans="1:5" ht="14.1" customHeight="1" x14ac:dyDescent="0.2">
      <c r="A47" s="37" t="s">
        <v>65</v>
      </c>
      <c r="B47" s="48">
        <f>$B$8-33</f>
        <v>1980</v>
      </c>
      <c r="C47" s="49">
        <v>2698</v>
      </c>
      <c r="D47" s="49">
        <v>1309</v>
      </c>
      <c r="E47" s="49">
        <v>1389</v>
      </c>
    </row>
    <row r="48" spans="1:5" ht="14.1" customHeight="1" x14ac:dyDescent="0.2">
      <c r="A48" s="37" t="s">
        <v>66</v>
      </c>
      <c r="B48" s="48">
        <f>$B$8-34</f>
        <v>1979</v>
      </c>
      <c r="C48" s="49">
        <v>2489</v>
      </c>
      <c r="D48" s="49">
        <v>1183</v>
      </c>
      <c r="E48" s="49">
        <v>1306</v>
      </c>
    </row>
    <row r="49" spans="1:5" ht="14.1" customHeight="1" x14ac:dyDescent="0.2">
      <c r="A49" s="44" t="s">
        <v>36</v>
      </c>
      <c r="B49" s="50"/>
      <c r="C49" s="49">
        <f>SUM(C44:C48)</f>
        <v>13339</v>
      </c>
      <c r="D49" s="49">
        <f>SUM(D44:D48)</f>
        <v>6662</v>
      </c>
      <c r="E49" s="49">
        <f>SUM(E44:E48)</f>
        <v>6677</v>
      </c>
    </row>
    <row r="50" spans="1:5" ht="14.1" customHeight="1" x14ac:dyDescent="0.2">
      <c r="A50" s="37" t="s">
        <v>67</v>
      </c>
      <c r="B50" s="48">
        <f>$B$8-35</f>
        <v>1978</v>
      </c>
      <c r="C50" s="49">
        <v>2435</v>
      </c>
      <c r="D50" s="49">
        <v>1209</v>
      </c>
      <c r="E50" s="49">
        <v>1226</v>
      </c>
    </row>
    <row r="51" spans="1:5" ht="14.1" customHeight="1" x14ac:dyDescent="0.2">
      <c r="A51" s="37" t="s">
        <v>68</v>
      </c>
      <c r="B51" s="48">
        <f>$B$8-36</f>
        <v>1977</v>
      </c>
      <c r="C51" s="49">
        <v>2386</v>
      </c>
      <c r="D51" s="49">
        <v>1153</v>
      </c>
      <c r="E51" s="49">
        <v>1233</v>
      </c>
    </row>
    <row r="52" spans="1:5" ht="14.1" customHeight="1" x14ac:dyDescent="0.2">
      <c r="A52" s="37" t="s">
        <v>69</v>
      </c>
      <c r="B52" s="48">
        <f>$B$8-37</f>
        <v>1976</v>
      </c>
      <c r="C52" s="49">
        <v>2456</v>
      </c>
      <c r="D52" s="49">
        <v>1236</v>
      </c>
      <c r="E52" s="49">
        <v>1220</v>
      </c>
    </row>
    <row r="53" spans="1:5" ht="14.1" customHeight="1" x14ac:dyDescent="0.2">
      <c r="A53" s="37" t="s">
        <v>70</v>
      </c>
      <c r="B53" s="48">
        <f>$B$8-38</f>
        <v>1975</v>
      </c>
      <c r="C53" s="49">
        <v>2373</v>
      </c>
      <c r="D53" s="49">
        <v>1159</v>
      </c>
      <c r="E53" s="49">
        <v>1214</v>
      </c>
    </row>
    <row r="54" spans="1:5" ht="14.1" customHeight="1" x14ac:dyDescent="0.2">
      <c r="A54" s="36" t="s">
        <v>71</v>
      </c>
      <c r="B54" s="48">
        <f>$B$8-39</f>
        <v>1974</v>
      </c>
      <c r="C54" s="49">
        <v>2334</v>
      </c>
      <c r="D54" s="49">
        <v>1141</v>
      </c>
      <c r="E54" s="49">
        <v>1193</v>
      </c>
    </row>
    <row r="55" spans="1:5" ht="14.1" customHeight="1" x14ac:dyDescent="0.2">
      <c r="A55" s="43" t="s">
        <v>36</v>
      </c>
      <c r="B55" s="50"/>
      <c r="C55" s="49">
        <f>SUM(C50:C54)</f>
        <v>11984</v>
      </c>
      <c r="D55" s="49">
        <f>SUM(D50:D54)</f>
        <v>5898</v>
      </c>
      <c r="E55" s="49">
        <f>SUM(E50:E54)</f>
        <v>6086</v>
      </c>
    </row>
    <row r="56" spans="1:5" ht="14.1" customHeight="1" x14ac:dyDescent="0.2">
      <c r="A56" s="36" t="s">
        <v>72</v>
      </c>
      <c r="B56" s="48">
        <f>$B$8-40</f>
        <v>1973</v>
      </c>
      <c r="C56" s="49">
        <v>2351</v>
      </c>
      <c r="D56" s="49">
        <v>1186</v>
      </c>
      <c r="E56" s="49">
        <v>1165</v>
      </c>
    </row>
    <row r="57" spans="1:5" ht="14.1" customHeight="1" x14ac:dyDescent="0.2">
      <c r="A57" s="36" t="s">
        <v>73</v>
      </c>
      <c r="B57" s="48">
        <f>$B$8-41</f>
        <v>1972</v>
      </c>
      <c r="C57" s="49">
        <v>2569</v>
      </c>
      <c r="D57" s="49">
        <v>1288</v>
      </c>
      <c r="E57" s="49">
        <v>1281</v>
      </c>
    </row>
    <row r="58" spans="1:5" ht="14.1" customHeight="1" x14ac:dyDescent="0.2">
      <c r="A58" s="36" t="s">
        <v>74</v>
      </c>
      <c r="B58" s="48">
        <f>$B$8-42</f>
        <v>1971</v>
      </c>
      <c r="C58" s="49">
        <v>2926</v>
      </c>
      <c r="D58" s="49">
        <v>1470</v>
      </c>
      <c r="E58" s="49">
        <v>1456</v>
      </c>
    </row>
    <row r="59" spans="1:5" ht="14.1" customHeight="1" x14ac:dyDescent="0.2">
      <c r="A59" s="36" t="s">
        <v>75</v>
      </c>
      <c r="B59" s="48">
        <f>$B$8-43</f>
        <v>1970</v>
      </c>
      <c r="C59" s="49">
        <v>3047</v>
      </c>
      <c r="D59" s="49">
        <v>1567</v>
      </c>
      <c r="E59" s="49">
        <v>1480</v>
      </c>
    </row>
    <row r="60" spans="1:5" ht="14.1" customHeight="1" x14ac:dyDescent="0.2">
      <c r="A60" s="36" t="s">
        <v>76</v>
      </c>
      <c r="B60" s="48">
        <f>$B$8-44</f>
        <v>1969</v>
      </c>
      <c r="C60" s="49">
        <v>3228</v>
      </c>
      <c r="D60" s="49">
        <v>1608</v>
      </c>
      <c r="E60" s="49">
        <v>1620</v>
      </c>
    </row>
    <row r="61" spans="1:5" ht="14.1" customHeight="1" x14ac:dyDescent="0.2">
      <c r="A61" s="44" t="s">
        <v>36</v>
      </c>
      <c r="B61" s="50"/>
      <c r="C61" s="49">
        <f>SUM(C56:C60)</f>
        <v>14121</v>
      </c>
      <c r="D61" s="49">
        <f>SUM(D56:D60)</f>
        <v>7119</v>
      </c>
      <c r="E61" s="49">
        <f>SUM(E56:E60)</f>
        <v>7002</v>
      </c>
    </row>
    <row r="62" spans="1:5" ht="14.1" customHeight="1" x14ac:dyDescent="0.2">
      <c r="A62" s="37" t="s">
        <v>77</v>
      </c>
      <c r="B62" s="48">
        <f>$B$8-45</f>
        <v>1968</v>
      </c>
      <c r="C62" s="49">
        <v>3356</v>
      </c>
      <c r="D62" s="49">
        <v>1630</v>
      </c>
      <c r="E62" s="49">
        <v>1726</v>
      </c>
    </row>
    <row r="63" spans="1:5" ht="14.1" customHeight="1" x14ac:dyDescent="0.2">
      <c r="A63" s="37" t="s">
        <v>78</v>
      </c>
      <c r="B63" s="48">
        <f>$B$8-46</f>
        <v>1967</v>
      </c>
      <c r="C63" s="49">
        <v>3581</v>
      </c>
      <c r="D63" s="49">
        <v>1798</v>
      </c>
      <c r="E63" s="49">
        <v>1783</v>
      </c>
    </row>
    <row r="64" spans="1:5" ht="14.1" customHeight="1" x14ac:dyDescent="0.2">
      <c r="A64" s="37" t="s">
        <v>79</v>
      </c>
      <c r="B64" s="48">
        <f>$B$8-47</f>
        <v>1966</v>
      </c>
      <c r="C64" s="49">
        <v>3546</v>
      </c>
      <c r="D64" s="49">
        <v>1758</v>
      </c>
      <c r="E64" s="49">
        <v>1788</v>
      </c>
    </row>
    <row r="65" spans="1:5" ht="14.1" customHeight="1" x14ac:dyDescent="0.2">
      <c r="A65" s="37" t="s">
        <v>80</v>
      </c>
      <c r="B65" s="48">
        <f>$B$8-48</f>
        <v>1965</v>
      </c>
      <c r="C65" s="49">
        <v>3611</v>
      </c>
      <c r="D65" s="49">
        <v>1753</v>
      </c>
      <c r="E65" s="49">
        <v>1858</v>
      </c>
    </row>
    <row r="66" spans="1:5" ht="14.1" customHeight="1" x14ac:dyDescent="0.2">
      <c r="A66" s="37" t="s">
        <v>81</v>
      </c>
      <c r="B66" s="48">
        <f>$B$8-49</f>
        <v>1964</v>
      </c>
      <c r="C66" s="49">
        <v>3604</v>
      </c>
      <c r="D66" s="49">
        <v>1833</v>
      </c>
      <c r="E66" s="49">
        <v>1771</v>
      </c>
    </row>
    <row r="67" spans="1:5" ht="14.1" customHeight="1" x14ac:dyDescent="0.2">
      <c r="A67" s="44" t="s">
        <v>36</v>
      </c>
      <c r="B67" s="50"/>
      <c r="C67" s="49">
        <f>SUM(C62:C66)</f>
        <v>17698</v>
      </c>
      <c r="D67" s="49">
        <f>SUM(D62:D66)</f>
        <v>8772</v>
      </c>
      <c r="E67" s="49">
        <f>SUM(E62:E66)</f>
        <v>8926</v>
      </c>
    </row>
    <row r="68" spans="1:5" ht="14.1" customHeight="1" x14ac:dyDescent="0.2">
      <c r="A68" s="37" t="s">
        <v>82</v>
      </c>
      <c r="B68" s="48">
        <f>$B$8-50</f>
        <v>1963</v>
      </c>
      <c r="C68" s="49">
        <v>3436</v>
      </c>
      <c r="D68" s="49">
        <v>1694</v>
      </c>
      <c r="E68" s="49">
        <v>1742</v>
      </c>
    </row>
    <row r="69" spans="1:5" ht="14.1" customHeight="1" x14ac:dyDescent="0.2">
      <c r="A69" s="37" t="s">
        <v>83</v>
      </c>
      <c r="B69" s="48">
        <f>$B$8-51</f>
        <v>1962</v>
      </c>
      <c r="C69" s="49">
        <v>3363</v>
      </c>
      <c r="D69" s="49">
        <v>1661</v>
      </c>
      <c r="E69" s="49">
        <v>1702</v>
      </c>
    </row>
    <row r="70" spans="1:5" ht="14.1" customHeight="1" x14ac:dyDescent="0.2">
      <c r="A70" s="37" t="s">
        <v>84</v>
      </c>
      <c r="B70" s="48">
        <f>$B$8-52</f>
        <v>1961</v>
      </c>
      <c r="C70" s="49">
        <v>3297</v>
      </c>
      <c r="D70" s="49">
        <v>1568</v>
      </c>
      <c r="E70" s="49">
        <v>1729</v>
      </c>
    </row>
    <row r="71" spans="1:5" ht="14.1" customHeight="1" x14ac:dyDescent="0.2">
      <c r="A71" s="37" t="s">
        <v>85</v>
      </c>
      <c r="B71" s="48">
        <f>$B$8-53</f>
        <v>1960</v>
      </c>
      <c r="C71" s="49">
        <v>3201</v>
      </c>
      <c r="D71" s="49">
        <v>1597</v>
      </c>
      <c r="E71" s="49">
        <v>1604</v>
      </c>
    </row>
    <row r="72" spans="1:5" ht="14.1" customHeight="1" x14ac:dyDescent="0.2">
      <c r="A72" s="37" t="s">
        <v>86</v>
      </c>
      <c r="B72" s="48">
        <f>$B$8-54</f>
        <v>1959</v>
      </c>
      <c r="C72" s="49">
        <v>3090</v>
      </c>
      <c r="D72" s="49">
        <v>1469</v>
      </c>
      <c r="E72" s="49">
        <v>1621</v>
      </c>
    </row>
    <row r="73" spans="1:5" ht="14.1" customHeight="1" x14ac:dyDescent="0.2">
      <c r="A73" s="44" t="s">
        <v>36</v>
      </c>
      <c r="B73" s="50"/>
      <c r="C73" s="49">
        <f>SUM(C68:C72)</f>
        <v>16387</v>
      </c>
      <c r="D73" s="49">
        <f>SUM(D68:D72)</f>
        <v>7989</v>
      </c>
      <c r="E73" s="49">
        <f>SUM(E68:E72)</f>
        <v>8398</v>
      </c>
    </row>
    <row r="74" spans="1:5" ht="14.1" customHeight="1" x14ac:dyDescent="0.2">
      <c r="A74" s="37" t="s">
        <v>87</v>
      </c>
      <c r="B74" s="48">
        <f>$B$8-55</f>
        <v>1958</v>
      </c>
      <c r="C74" s="49">
        <v>2848</v>
      </c>
      <c r="D74" s="49">
        <v>1410</v>
      </c>
      <c r="E74" s="49">
        <v>1438</v>
      </c>
    </row>
    <row r="75" spans="1:5" ht="14.1" customHeight="1" x14ac:dyDescent="0.2">
      <c r="A75" s="37" t="s">
        <v>88</v>
      </c>
      <c r="B75" s="48">
        <f>$B$8-56</f>
        <v>1957</v>
      </c>
      <c r="C75" s="49">
        <v>2766</v>
      </c>
      <c r="D75" s="49">
        <v>1320</v>
      </c>
      <c r="E75" s="49">
        <v>1446</v>
      </c>
    </row>
    <row r="76" spans="1:5" ht="13.15" customHeight="1" x14ac:dyDescent="0.2">
      <c r="A76" s="37" t="s">
        <v>89</v>
      </c>
      <c r="B76" s="48">
        <f>$B$8-57</f>
        <v>1956</v>
      </c>
      <c r="C76" s="49">
        <v>2720</v>
      </c>
      <c r="D76" s="49">
        <v>1279</v>
      </c>
      <c r="E76" s="49">
        <v>1441</v>
      </c>
    </row>
    <row r="77" spans="1:5" ht="14.1" customHeight="1" x14ac:dyDescent="0.2">
      <c r="A77" s="36" t="s">
        <v>90</v>
      </c>
      <c r="B77" s="48">
        <f>$B$8-58</f>
        <v>1955</v>
      </c>
      <c r="C77" s="49">
        <v>2608</v>
      </c>
      <c r="D77" s="49">
        <v>1243</v>
      </c>
      <c r="E77" s="49">
        <v>1365</v>
      </c>
    </row>
    <row r="78" spans="1:5" x14ac:dyDescent="0.2">
      <c r="A78" s="37" t="s">
        <v>91</v>
      </c>
      <c r="B78" s="48">
        <f>$B$8-59</f>
        <v>1954</v>
      </c>
      <c r="C78" s="49">
        <v>2671</v>
      </c>
      <c r="D78" s="49">
        <v>1242</v>
      </c>
      <c r="E78" s="49">
        <v>1429</v>
      </c>
    </row>
    <row r="79" spans="1:5" x14ac:dyDescent="0.2">
      <c r="A79" s="44" t="s">
        <v>36</v>
      </c>
      <c r="B79" s="50"/>
      <c r="C79" s="49">
        <f>SUM(C74:C78)</f>
        <v>13613</v>
      </c>
      <c r="D79" s="49">
        <f>SUM(D74:D78)</f>
        <v>6494</v>
      </c>
      <c r="E79" s="49">
        <f>SUM(E74:E78)</f>
        <v>7119</v>
      </c>
    </row>
    <row r="80" spans="1:5" x14ac:dyDescent="0.2">
      <c r="A80" s="37" t="s">
        <v>92</v>
      </c>
      <c r="B80" s="48">
        <f>$B$8-60</f>
        <v>1953</v>
      </c>
      <c r="C80" s="49">
        <v>2486</v>
      </c>
      <c r="D80" s="49">
        <v>1186</v>
      </c>
      <c r="E80" s="49">
        <v>1300</v>
      </c>
    </row>
    <row r="81" spans="1:5" x14ac:dyDescent="0.2">
      <c r="A81" s="37" t="s">
        <v>93</v>
      </c>
      <c r="B81" s="48">
        <f>$B$8-61</f>
        <v>1952</v>
      </c>
      <c r="C81" s="49">
        <v>2439</v>
      </c>
      <c r="D81" s="49">
        <v>1157</v>
      </c>
      <c r="E81" s="49">
        <v>1282</v>
      </c>
    </row>
    <row r="82" spans="1:5" x14ac:dyDescent="0.2">
      <c r="A82" s="37" t="s">
        <v>94</v>
      </c>
      <c r="B82" s="48">
        <f>$B$8-62</f>
        <v>1951</v>
      </c>
      <c r="C82" s="49">
        <v>2472</v>
      </c>
      <c r="D82" s="49">
        <v>1117</v>
      </c>
      <c r="E82" s="49">
        <v>1355</v>
      </c>
    </row>
    <row r="83" spans="1:5" x14ac:dyDescent="0.2">
      <c r="A83" s="37" t="s">
        <v>95</v>
      </c>
      <c r="B83" s="48">
        <f>$B$8-63</f>
        <v>1950</v>
      </c>
      <c r="C83" s="49">
        <v>2576</v>
      </c>
      <c r="D83" s="49">
        <v>1216</v>
      </c>
      <c r="E83" s="49">
        <v>1360</v>
      </c>
    </row>
    <row r="84" spans="1:5" x14ac:dyDescent="0.2">
      <c r="A84" s="37" t="s">
        <v>96</v>
      </c>
      <c r="B84" s="48">
        <f>$B$8-64</f>
        <v>1949</v>
      </c>
      <c r="C84" s="49">
        <v>2643</v>
      </c>
      <c r="D84" s="49">
        <v>1251</v>
      </c>
      <c r="E84" s="49">
        <v>1392</v>
      </c>
    </row>
    <row r="85" spans="1:5" x14ac:dyDescent="0.2">
      <c r="A85" s="44" t="s">
        <v>36</v>
      </c>
      <c r="B85" s="50"/>
      <c r="C85" s="49">
        <f>SUM(C80:C84)</f>
        <v>12616</v>
      </c>
      <c r="D85" s="49">
        <f>SUM(D80:D84)</f>
        <v>5927</v>
      </c>
      <c r="E85" s="49">
        <f>SUM(E80:E84)</f>
        <v>6689</v>
      </c>
    </row>
    <row r="86" spans="1:5" x14ac:dyDescent="0.2">
      <c r="A86" s="37" t="s">
        <v>97</v>
      </c>
      <c r="B86" s="48">
        <f>$B$8-65</f>
        <v>1948</v>
      </c>
      <c r="C86" s="49">
        <v>2479</v>
      </c>
      <c r="D86" s="49">
        <v>1185</v>
      </c>
      <c r="E86" s="49">
        <v>1294</v>
      </c>
    </row>
    <row r="87" spans="1:5" x14ac:dyDescent="0.2">
      <c r="A87" s="37" t="s">
        <v>98</v>
      </c>
      <c r="B87" s="48">
        <f>$B$8-66</f>
        <v>1947</v>
      </c>
      <c r="C87" s="49">
        <v>2338</v>
      </c>
      <c r="D87" s="49">
        <v>1115</v>
      </c>
      <c r="E87" s="49">
        <v>1223</v>
      </c>
    </row>
    <row r="88" spans="1:5" x14ac:dyDescent="0.2">
      <c r="A88" s="37" t="s">
        <v>99</v>
      </c>
      <c r="B88" s="48">
        <f>$B$8-67</f>
        <v>1946</v>
      </c>
      <c r="C88" s="49">
        <v>2265</v>
      </c>
      <c r="D88" s="49">
        <v>1058</v>
      </c>
      <c r="E88" s="49">
        <v>1207</v>
      </c>
    </row>
    <row r="89" spans="1:5" x14ac:dyDescent="0.2">
      <c r="A89" s="37" t="s">
        <v>100</v>
      </c>
      <c r="B89" s="48">
        <f>$B$8-68</f>
        <v>1945</v>
      </c>
      <c r="C89" s="49">
        <v>1912</v>
      </c>
      <c r="D89" s="49">
        <v>867</v>
      </c>
      <c r="E89" s="49">
        <v>1045</v>
      </c>
    </row>
    <row r="90" spans="1:5" x14ac:dyDescent="0.2">
      <c r="A90" s="37" t="s">
        <v>101</v>
      </c>
      <c r="B90" s="48">
        <f>$B$8-69</f>
        <v>1944</v>
      </c>
      <c r="C90" s="49">
        <v>2406</v>
      </c>
      <c r="D90" s="49">
        <v>1082</v>
      </c>
      <c r="E90" s="49">
        <v>1324</v>
      </c>
    </row>
    <row r="91" spans="1:5" x14ac:dyDescent="0.2">
      <c r="A91" s="44" t="s">
        <v>36</v>
      </c>
      <c r="B91" s="50"/>
      <c r="C91" s="49">
        <f>SUM(C86:C90)</f>
        <v>11400</v>
      </c>
      <c r="D91" s="49">
        <f>SUM(D86:D90)</f>
        <v>5307</v>
      </c>
      <c r="E91" s="49">
        <f>SUM(E86:E90)</f>
        <v>6093</v>
      </c>
    </row>
    <row r="92" spans="1:5" x14ac:dyDescent="0.2">
      <c r="A92" s="37" t="s">
        <v>102</v>
      </c>
      <c r="B92" s="48">
        <f>$B$8-70</f>
        <v>1943</v>
      </c>
      <c r="C92" s="49">
        <v>2474</v>
      </c>
      <c r="D92" s="49">
        <v>1118</v>
      </c>
      <c r="E92" s="49">
        <v>1356</v>
      </c>
    </row>
    <row r="93" spans="1:5" x14ac:dyDescent="0.2">
      <c r="A93" s="37" t="s">
        <v>103</v>
      </c>
      <c r="B93" s="48">
        <f>$B$8-71</f>
        <v>1942</v>
      </c>
      <c r="C93" s="49">
        <v>2446</v>
      </c>
      <c r="D93" s="49">
        <v>1111</v>
      </c>
      <c r="E93" s="49">
        <v>1335</v>
      </c>
    </row>
    <row r="94" spans="1:5" x14ac:dyDescent="0.2">
      <c r="A94" s="37" t="s">
        <v>104</v>
      </c>
      <c r="B94" s="48">
        <f>$B$8-72</f>
        <v>1941</v>
      </c>
      <c r="C94" s="49">
        <v>2860</v>
      </c>
      <c r="D94" s="49">
        <v>1297</v>
      </c>
      <c r="E94" s="49">
        <v>1563</v>
      </c>
    </row>
    <row r="95" spans="1:5" x14ac:dyDescent="0.2">
      <c r="A95" s="37" t="s">
        <v>105</v>
      </c>
      <c r="B95" s="48">
        <f>$B$8-73</f>
        <v>1940</v>
      </c>
      <c r="C95" s="49">
        <v>3004</v>
      </c>
      <c r="D95" s="49">
        <v>1372</v>
      </c>
      <c r="E95" s="49">
        <v>1632</v>
      </c>
    </row>
    <row r="96" spans="1:5" x14ac:dyDescent="0.2">
      <c r="A96" s="37" t="s">
        <v>106</v>
      </c>
      <c r="B96" s="48">
        <f>$B$8-74</f>
        <v>1939</v>
      </c>
      <c r="C96" s="49">
        <v>2822</v>
      </c>
      <c r="D96" s="49">
        <v>1232</v>
      </c>
      <c r="E96" s="49">
        <v>1590</v>
      </c>
    </row>
    <row r="97" spans="1:5" x14ac:dyDescent="0.2">
      <c r="A97" s="44" t="s">
        <v>36</v>
      </c>
      <c r="B97" s="50"/>
      <c r="C97" s="49">
        <f>SUM(C92:C96)</f>
        <v>13606</v>
      </c>
      <c r="D97" s="49">
        <f>SUM(D92:D96)</f>
        <v>6130</v>
      </c>
      <c r="E97" s="49">
        <f>SUM(E92:E96)</f>
        <v>7476</v>
      </c>
    </row>
    <row r="98" spans="1:5" x14ac:dyDescent="0.2">
      <c r="A98" s="37" t="s">
        <v>107</v>
      </c>
      <c r="B98" s="48">
        <f>$B$8-75</f>
        <v>1938</v>
      </c>
      <c r="C98" s="49">
        <v>2590</v>
      </c>
      <c r="D98" s="49">
        <v>1197</v>
      </c>
      <c r="E98" s="49">
        <v>1393</v>
      </c>
    </row>
    <row r="99" spans="1:5" x14ac:dyDescent="0.2">
      <c r="A99" s="37" t="s">
        <v>108</v>
      </c>
      <c r="B99" s="48">
        <f>$B$8-76</f>
        <v>1937</v>
      </c>
      <c r="C99" s="49">
        <v>2436</v>
      </c>
      <c r="D99" s="49">
        <v>1036</v>
      </c>
      <c r="E99" s="49">
        <v>1400</v>
      </c>
    </row>
    <row r="100" spans="1:5" x14ac:dyDescent="0.2">
      <c r="A100" s="37" t="s">
        <v>109</v>
      </c>
      <c r="B100" s="48">
        <f>$B$8-77</f>
        <v>1936</v>
      </c>
      <c r="C100" s="49">
        <v>2279</v>
      </c>
      <c r="D100" s="49">
        <v>952</v>
      </c>
      <c r="E100" s="49">
        <v>1327</v>
      </c>
    </row>
    <row r="101" spans="1:5" x14ac:dyDescent="0.2">
      <c r="A101" s="37" t="s">
        <v>110</v>
      </c>
      <c r="B101" s="48">
        <f>$B$8-78</f>
        <v>1935</v>
      </c>
      <c r="C101" s="49">
        <v>2127</v>
      </c>
      <c r="D101" s="49">
        <v>912</v>
      </c>
      <c r="E101" s="49">
        <v>1215</v>
      </c>
    </row>
    <row r="102" spans="1:5" x14ac:dyDescent="0.2">
      <c r="A102" s="38" t="s">
        <v>111</v>
      </c>
      <c r="B102" s="48">
        <f>$B$8-79</f>
        <v>1934</v>
      </c>
      <c r="C102" s="49">
        <v>1838</v>
      </c>
      <c r="D102" s="49">
        <v>761</v>
      </c>
      <c r="E102" s="49">
        <v>1077</v>
      </c>
    </row>
    <row r="103" spans="1:5" x14ac:dyDescent="0.2">
      <c r="A103" s="45" t="s">
        <v>36</v>
      </c>
      <c r="B103" s="51"/>
      <c r="C103" s="49">
        <f>SUM(C98:C102)</f>
        <v>11270</v>
      </c>
      <c r="D103" s="49">
        <f>SUM(D98:D102)</f>
        <v>4858</v>
      </c>
      <c r="E103" s="49">
        <f>SUM(E98:E102)</f>
        <v>6412</v>
      </c>
    </row>
    <row r="104" spans="1:5" x14ac:dyDescent="0.2">
      <c r="A104" s="38" t="s">
        <v>112</v>
      </c>
      <c r="B104" s="48">
        <f>$B$8-80</f>
        <v>1933</v>
      </c>
      <c r="C104" s="49">
        <v>1351</v>
      </c>
      <c r="D104" s="49">
        <v>550</v>
      </c>
      <c r="E104" s="49">
        <v>801</v>
      </c>
    </row>
    <row r="105" spans="1:5" x14ac:dyDescent="0.2">
      <c r="A105" s="38" t="s">
        <v>123</v>
      </c>
      <c r="B105" s="48">
        <f>$B$8-81</f>
        <v>1932</v>
      </c>
      <c r="C105" s="49">
        <v>1236</v>
      </c>
      <c r="D105" s="49">
        <v>483</v>
      </c>
      <c r="E105" s="49">
        <v>753</v>
      </c>
    </row>
    <row r="106" spans="1:5" s="24" customFormat="1" x14ac:dyDescent="0.2">
      <c r="A106" s="38" t="s">
        <v>121</v>
      </c>
      <c r="B106" s="48">
        <f>$B$8-82</f>
        <v>1931</v>
      </c>
      <c r="C106" s="49">
        <v>1216</v>
      </c>
      <c r="D106" s="49">
        <v>447</v>
      </c>
      <c r="E106" s="49">
        <v>769</v>
      </c>
    </row>
    <row r="107" spans="1:5" x14ac:dyDescent="0.2">
      <c r="A107" s="38" t="s">
        <v>124</v>
      </c>
      <c r="B107" s="48">
        <f>$B$8-83</f>
        <v>1930</v>
      </c>
      <c r="C107" s="49">
        <v>1156</v>
      </c>
      <c r="D107" s="49">
        <v>408</v>
      </c>
      <c r="E107" s="49">
        <v>748</v>
      </c>
    </row>
    <row r="108" spans="1:5" x14ac:dyDescent="0.2">
      <c r="A108" s="38" t="s">
        <v>122</v>
      </c>
      <c r="B108" s="48">
        <f>$B$8-84</f>
        <v>1929</v>
      </c>
      <c r="C108" s="49">
        <v>1132</v>
      </c>
      <c r="D108" s="49">
        <v>399</v>
      </c>
      <c r="E108" s="49">
        <v>733</v>
      </c>
    </row>
    <row r="109" spans="1:5" x14ac:dyDescent="0.2">
      <c r="A109" s="45" t="s">
        <v>36</v>
      </c>
      <c r="B109" s="51"/>
      <c r="C109" s="49">
        <f>SUM(C104:C108)</f>
        <v>6091</v>
      </c>
      <c r="D109" s="49">
        <f>SUM(D104:D108)</f>
        <v>2287</v>
      </c>
      <c r="E109" s="49">
        <f>SUM(E104:E108)</f>
        <v>3804</v>
      </c>
    </row>
    <row r="110" spans="1:5" x14ac:dyDescent="0.2">
      <c r="A110" s="38" t="s">
        <v>113</v>
      </c>
      <c r="B110" s="48">
        <f>$B$8-85</f>
        <v>1928</v>
      </c>
      <c r="C110" s="49">
        <v>1147</v>
      </c>
      <c r="D110" s="49">
        <v>370</v>
      </c>
      <c r="E110" s="49">
        <v>777</v>
      </c>
    </row>
    <row r="111" spans="1:5" x14ac:dyDescent="0.2">
      <c r="A111" s="38" t="s">
        <v>114</v>
      </c>
      <c r="B111" s="48">
        <f>$B$8-86</f>
        <v>1927</v>
      </c>
      <c r="C111" s="49">
        <v>995</v>
      </c>
      <c r="D111" s="49">
        <v>304</v>
      </c>
      <c r="E111" s="49">
        <v>691</v>
      </c>
    </row>
    <row r="112" spans="1:5" x14ac:dyDescent="0.2">
      <c r="A112" s="38" t="s">
        <v>115</v>
      </c>
      <c r="B112" s="48">
        <f>$B$8-87</f>
        <v>1926</v>
      </c>
      <c r="C112" s="49">
        <v>901</v>
      </c>
      <c r="D112" s="49">
        <v>236</v>
      </c>
      <c r="E112" s="49">
        <v>665</v>
      </c>
    </row>
    <row r="113" spans="1:5" x14ac:dyDescent="0.2">
      <c r="A113" s="38" t="s">
        <v>116</v>
      </c>
      <c r="B113" s="48">
        <f>$B$8-88</f>
        <v>1925</v>
      </c>
      <c r="C113" s="49">
        <v>736</v>
      </c>
      <c r="D113" s="49">
        <v>207</v>
      </c>
      <c r="E113" s="49">
        <v>529</v>
      </c>
    </row>
    <row r="114" spans="1:5" x14ac:dyDescent="0.2">
      <c r="A114" s="38" t="s">
        <v>117</v>
      </c>
      <c r="B114" s="48">
        <f>$B$8-89</f>
        <v>1924</v>
      </c>
      <c r="C114" s="49">
        <v>631</v>
      </c>
      <c r="D114" s="49">
        <v>164</v>
      </c>
      <c r="E114" s="49">
        <v>467</v>
      </c>
    </row>
    <row r="115" spans="1:5" x14ac:dyDescent="0.2">
      <c r="A115" s="45" t="s">
        <v>36</v>
      </c>
      <c r="B115" s="52"/>
      <c r="C115" s="49">
        <f>SUM(C110:C114)</f>
        <v>4410</v>
      </c>
      <c r="D115" s="49">
        <f>SUM(D110:D114)</f>
        <v>1281</v>
      </c>
      <c r="E115" s="49">
        <f>SUM(E110:E114)</f>
        <v>3129</v>
      </c>
    </row>
    <row r="116" spans="1:5" x14ac:dyDescent="0.2">
      <c r="A116" s="38" t="s">
        <v>118</v>
      </c>
      <c r="B116" s="48">
        <f>$B$8-90</f>
        <v>1923</v>
      </c>
      <c r="C116" s="49">
        <v>2350</v>
      </c>
      <c r="D116" s="49">
        <v>527</v>
      </c>
      <c r="E116" s="49">
        <v>1823</v>
      </c>
    </row>
    <row r="117" spans="1:5" x14ac:dyDescent="0.2">
      <c r="A117" s="39"/>
      <c r="B117" s="42" t="s">
        <v>119</v>
      </c>
      <c r="C117" s="22"/>
      <c r="D117" s="22"/>
      <c r="E117" s="22"/>
    </row>
    <row r="118" spans="1:5" x14ac:dyDescent="0.2">
      <c r="A118" s="40" t="s">
        <v>120</v>
      </c>
      <c r="B118" s="53"/>
      <c r="C118" s="54">
        <v>212958</v>
      </c>
      <c r="D118" s="54">
        <v>101689</v>
      </c>
      <c r="E118" s="54">
        <v>111269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2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13 SH</oddFooter>
  </headerFooter>
  <rowBreaks count="2" manualBreakCount="2">
    <brk id="49" max="16383" man="1"/>
    <brk id="7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5" t="s">
        <v>166</v>
      </c>
      <c r="B1" s="95"/>
      <c r="C1" s="96"/>
      <c r="D1" s="96"/>
      <c r="E1" s="96"/>
    </row>
    <row r="2" spans="1:8" s="10" customFormat="1" ht="14.1" customHeight="1" x14ac:dyDescent="0.2">
      <c r="A2" s="99" t="s">
        <v>168</v>
      </c>
      <c r="B2" s="99"/>
      <c r="C2" s="99"/>
      <c r="D2" s="99"/>
      <c r="E2" s="99"/>
    </row>
    <row r="3" spans="1:8" s="10" customFormat="1" ht="14.1" customHeight="1" x14ac:dyDescent="0.2">
      <c r="A3" s="95" t="s">
        <v>128</v>
      </c>
      <c r="B3" s="95"/>
      <c r="C3" s="95"/>
      <c r="D3" s="95"/>
      <c r="E3" s="95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35" customHeight="1" x14ac:dyDescent="0.2">
      <c r="A5" s="100" t="s">
        <v>165</v>
      </c>
      <c r="B5" s="102" t="s">
        <v>167</v>
      </c>
      <c r="C5" s="97" t="s">
        <v>30</v>
      </c>
      <c r="D5" s="97" t="s">
        <v>22</v>
      </c>
      <c r="E5" s="98" t="s">
        <v>23</v>
      </c>
    </row>
    <row r="6" spans="1:8" ht="28.35" customHeight="1" x14ac:dyDescent="0.2">
      <c r="A6" s="101"/>
      <c r="B6" s="103"/>
      <c r="C6" s="18" t="s">
        <v>162</v>
      </c>
      <c r="D6" s="18" t="s">
        <v>163</v>
      </c>
      <c r="E6" s="19" t="s">
        <v>164</v>
      </c>
    </row>
    <row r="7" spans="1:8" ht="14.1" customHeight="1" x14ac:dyDescent="0.25">
      <c r="A7" s="35"/>
      <c r="B7" s="41"/>
      <c r="C7" s="20"/>
      <c r="D7" s="20"/>
      <c r="E7" s="20"/>
    </row>
    <row r="8" spans="1:8" ht="14.1" customHeight="1" x14ac:dyDescent="0.25">
      <c r="A8" s="36" t="s">
        <v>31</v>
      </c>
      <c r="B8" s="48">
        <v>2013</v>
      </c>
      <c r="C8" s="49">
        <v>613</v>
      </c>
      <c r="D8" s="49">
        <v>301</v>
      </c>
      <c r="E8" s="49">
        <v>312</v>
      </c>
    </row>
    <row r="9" spans="1:8" ht="14.1" customHeight="1" x14ac:dyDescent="0.25">
      <c r="A9" s="36" t="s">
        <v>32</v>
      </c>
      <c r="B9" s="48">
        <f>$B$8-1</f>
        <v>2012</v>
      </c>
      <c r="C9" s="49">
        <v>605</v>
      </c>
      <c r="D9" s="49">
        <v>295</v>
      </c>
      <c r="E9" s="49">
        <v>310</v>
      </c>
    </row>
    <row r="10" spans="1:8" ht="14.1" customHeight="1" x14ac:dyDescent="0.25">
      <c r="A10" s="36" t="s">
        <v>33</v>
      </c>
      <c r="B10" s="48">
        <f>$B$8-2</f>
        <v>2011</v>
      </c>
      <c r="C10" s="49">
        <v>600</v>
      </c>
      <c r="D10" s="49">
        <v>312</v>
      </c>
      <c r="E10" s="49">
        <v>288</v>
      </c>
    </row>
    <row r="11" spans="1:8" ht="14.1" customHeight="1" x14ac:dyDescent="0.25">
      <c r="A11" s="36" t="s">
        <v>34</v>
      </c>
      <c r="B11" s="48">
        <f>$B$8-3</f>
        <v>2010</v>
      </c>
      <c r="C11" s="49">
        <v>676</v>
      </c>
      <c r="D11" s="49">
        <v>359</v>
      </c>
      <c r="E11" s="49">
        <v>317</v>
      </c>
      <c r="H11" s="23"/>
    </row>
    <row r="12" spans="1:8" ht="14.1" customHeight="1" x14ac:dyDescent="0.25">
      <c r="A12" s="36" t="s">
        <v>35</v>
      </c>
      <c r="B12" s="48">
        <f>$B$8-4</f>
        <v>2009</v>
      </c>
      <c r="C12" s="49">
        <v>672</v>
      </c>
      <c r="D12" s="49">
        <v>357</v>
      </c>
      <c r="E12" s="49">
        <v>315</v>
      </c>
    </row>
    <row r="13" spans="1:8" ht="14.1" customHeight="1" x14ac:dyDescent="0.25">
      <c r="A13" s="43" t="s">
        <v>36</v>
      </c>
      <c r="B13" s="48"/>
      <c r="C13" s="49">
        <f>SUM(C8:C12)</f>
        <v>3166</v>
      </c>
      <c r="D13" s="49">
        <f>SUM(D8:D12)</f>
        <v>1624</v>
      </c>
      <c r="E13" s="49">
        <f>SUM(E8:E12)</f>
        <v>1542</v>
      </c>
    </row>
    <row r="14" spans="1:8" ht="14.1" customHeight="1" x14ac:dyDescent="0.25">
      <c r="A14" s="37" t="s">
        <v>37</v>
      </c>
      <c r="B14" s="48">
        <f>$B$8-5</f>
        <v>2008</v>
      </c>
      <c r="C14" s="49">
        <v>677</v>
      </c>
      <c r="D14" s="49">
        <v>332</v>
      </c>
      <c r="E14" s="49">
        <v>345</v>
      </c>
    </row>
    <row r="15" spans="1:8" ht="14.1" customHeight="1" x14ac:dyDescent="0.25">
      <c r="A15" s="37" t="s">
        <v>38</v>
      </c>
      <c r="B15" s="48">
        <f>$B$8-6</f>
        <v>2007</v>
      </c>
      <c r="C15" s="49">
        <v>671</v>
      </c>
      <c r="D15" s="49">
        <v>335</v>
      </c>
      <c r="E15" s="49">
        <v>336</v>
      </c>
    </row>
    <row r="16" spans="1:8" ht="14.1" customHeight="1" x14ac:dyDescent="0.25">
      <c r="A16" s="37" t="s">
        <v>39</v>
      </c>
      <c r="B16" s="48">
        <f>$B$8-7</f>
        <v>2006</v>
      </c>
      <c r="C16" s="49">
        <v>666</v>
      </c>
      <c r="D16" s="49">
        <v>363</v>
      </c>
      <c r="E16" s="49">
        <v>303</v>
      </c>
    </row>
    <row r="17" spans="1:5" ht="14.1" customHeight="1" x14ac:dyDescent="0.25">
      <c r="A17" s="37" t="s">
        <v>40</v>
      </c>
      <c r="B17" s="48">
        <f>$B$8-8</f>
        <v>2005</v>
      </c>
      <c r="C17" s="49">
        <v>640</v>
      </c>
      <c r="D17" s="49">
        <v>314</v>
      </c>
      <c r="E17" s="49">
        <v>326</v>
      </c>
    </row>
    <row r="18" spans="1:5" ht="14.1" customHeight="1" x14ac:dyDescent="0.25">
      <c r="A18" s="37" t="s">
        <v>41</v>
      </c>
      <c r="B18" s="48">
        <f>$B$8-9</f>
        <v>2004</v>
      </c>
      <c r="C18" s="49">
        <v>681</v>
      </c>
      <c r="D18" s="49">
        <v>359</v>
      </c>
      <c r="E18" s="49">
        <v>322</v>
      </c>
    </row>
    <row r="19" spans="1:5" ht="14.1" customHeight="1" x14ac:dyDescent="0.25">
      <c r="A19" s="44" t="s">
        <v>36</v>
      </c>
      <c r="B19" s="50"/>
      <c r="C19" s="49">
        <f>SUM(C14:C18)</f>
        <v>3335</v>
      </c>
      <c r="D19" s="49">
        <f>SUM(D14:D18)</f>
        <v>1703</v>
      </c>
      <c r="E19" s="49">
        <f>SUM(E14:E18)</f>
        <v>1632</v>
      </c>
    </row>
    <row r="20" spans="1:5" ht="14.1" customHeight="1" x14ac:dyDescent="0.25">
      <c r="A20" s="37" t="s">
        <v>42</v>
      </c>
      <c r="B20" s="48">
        <f>$B$8-10</f>
        <v>2003</v>
      </c>
      <c r="C20" s="49">
        <v>640</v>
      </c>
      <c r="D20" s="49">
        <v>328</v>
      </c>
      <c r="E20" s="49">
        <v>312</v>
      </c>
    </row>
    <row r="21" spans="1:5" ht="14.1" customHeight="1" x14ac:dyDescent="0.25">
      <c r="A21" s="37" t="s">
        <v>43</v>
      </c>
      <c r="B21" s="48">
        <f>$B$8-11</f>
        <v>2002</v>
      </c>
      <c r="C21" s="49">
        <v>673</v>
      </c>
      <c r="D21" s="49">
        <v>353</v>
      </c>
      <c r="E21" s="49">
        <v>320</v>
      </c>
    </row>
    <row r="22" spans="1:5" ht="14.1" customHeight="1" x14ac:dyDescent="0.25">
      <c r="A22" s="37" t="s">
        <v>44</v>
      </c>
      <c r="B22" s="48">
        <f>$B$8-12</f>
        <v>2001</v>
      </c>
      <c r="C22" s="49">
        <v>773</v>
      </c>
      <c r="D22" s="49">
        <v>402</v>
      </c>
      <c r="E22" s="49">
        <v>371</v>
      </c>
    </row>
    <row r="23" spans="1:5" ht="14.1" customHeight="1" x14ac:dyDescent="0.25">
      <c r="A23" s="37" t="s">
        <v>45</v>
      </c>
      <c r="B23" s="48">
        <f>$B$8-13</f>
        <v>2000</v>
      </c>
      <c r="C23" s="49">
        <v>801</v>
      </c>
      <c r="D23" s="49">
        <v>402</v>
      </c>
      <c r="E23" s="49">
        <v>399</v>
      </c>
    </row>
    <row r="24" spans="1:5" ht="14.1" customHeight="1" x14ac:dyDescent="0.25">
      <c r="A24" s="37" t="s">
        <v>46</v>
      </c>
      <c r="B24" s="48">
        <f>$B$8-14</f>
        <v>1999</v>
      </c>
      <c r="C24" s="49">
        <v>788</v>
      </c>
      <c r="D24" s="49">
        <v>370</v>
      </c>
      <c r="E24" s="49">
        <v>418</v>
      </c>
    </row>
    <row r="25" spans="1:5" ht="14.1" customHeight="1" x14ac:dyDescent="0.25">
      <c r="A25" s="44" t="s">
        <v>36</v>
      </c>
      <c r="B25" s="50"/>
      <c r="C25" s="49">
        <f>SUM(C20:C24)</f>
        <v>3675</v>
      </c>
      <c r="D25" s="49">
        <f>SUM(D20:D24)</f>
        <v>1855</v>
      </c>
      <c r="E25" s="49">
        <f>SUM(E20:E24)</f>
        <v>1820</v>
      </c>
    </row>
    <row r="26" spans="1:5" ht="14.1" customHeight="1" x14ac:dyDescent="0.25">
      <c r="A26" s="37" t="s">
        <v>47</v>
      </c>
      <c r="B26" s="48">
        <f>$B$8-15</f>
        <v>1998</v>
      </c>
      <c r="C26" s="49">
        <v>829</v>
      </c>
      <c r="D26" s="49">
        <v>408</v>
      </c>
      <c r="E26" s="49">
        <v>421</v>
      </c>
    </row>
    <row r="27" spans="1:5" ht="14.1" customHeight="1" x14ac:dyDescent="0.25">
      <c r="A27" s="37" t="s">
        <v>48</v>
      </c>
      <c r="B27" s="48">
        <f>$B$8-16</f>
        <v>1997</v>
      </c>
      <c r="C27" s="49">
        <v>864</v>
      </c>
      <c r="D27" s="49">
        <v>431</v>
      </c>
      <c r="E27" s="49">
        <v>433</v>
      </c>
    </row>
    <row r="28" spans="1:5" ht="14.1" customHeight="1" x14ac:dyDescent="0.25">
      <c r="A28" s="37" t="s">
        <v>49</v>
      </c>
      <c r="B28" s="48">
        <f>$B$8-17</f>
        <v>1996</v>
      </c>
      <c r="C28" s="49">
        <v>829</v>
      </c>
      <c r="D28" s="49">
        <v>423</v>
      </c>
      <c r="E28" s="49">
        <v>406</v>
      </c>
    </row>
    <row r="29" spans="1:5" ht="14.1" customHeight="1" x14ac:dyDescent="0.25">
      <c r="A29" s="37" t="s">
        <v>50</v>
      </c>
      <c r="B29" s="48">
        <f>$B$8-18</f>
        <v>1995</v>
      </c>
      <c r="C29" s="49">
        <v>841</v>
      </c>
      <c r="D29" s="49">
        <v>465</v>
      </c>
      <c r="E29" s="49">
        <v>376</v>
      </c>
    </row>
    <row r="30" spans="1:5" ht="14.1" customHeight="1" x14ac:dyDescent="0.25">
      <c r="A30" s="36" t="s">
        <v>51</v>
      </c>
      <c r="B30" s="48">
        <f>$B$8-19</f>
        <v>1994</v>
      </c>
      <c r="C30" s="49">
        <v>853</v>
      </c>
      <c r="D30" s="49">
        <v>414</v>
      </c>
      <c r="E30" s="49">
        <v>439</v>
      </c>
    </row>
    <row r="31" spans="1:5" ht="14.1" customHeight="1" x14ac:dyDescent="0.25">
      <c r="A31" s="44" t="s">
        <v>36</v>
      </c>
      <c r="B31" s="50"/>
      <c r="C31" s="49">
        <f>SUM(C26:C30)</f>
        <v>4216</v>
      </c>
      <c r="D31" s="49">
        <f>SUM(D26:D30)</f>
        <v>2141</v>
      </c>
      <c r="E31" s="49">
        <f>SUM(E26:E30)</f>
        <v>2075</v>
      </c>
    </row>
    <row r="32" spans="1:5" ht="14.1" customHeight="1" x14ac:dyDescent="0.25">
      <c r="A32" s="37" t="s">
        <v>52</v>
      </c>
      <c r="B32" s="48">
        <f>$B$8-20</f>
        <v>1993</v>
      </c>
      <c r="C32" s="49">
        <v>916</v>
      </c>
      <c r="D32" s="49">
        <v>462</v>
      </c>
      <c r="E32" s="49">
        <v>454</v>
      </c>
    </row>
    <row r="33" spans="1:5" ht="14.1" customHeight="1" x14ac:dyDescent="0.25">
      <c r="A33" s="37" t="s">
        <v>53</v>
      </c>
      <c r="B33" s="48">
        <f>$B$8-21</f>
        <v>1992</v>
      </c>
      <c r="C33" s="49">
        <v>911</v>
      </c>
      <c r="D33" s="49">
        <v>477</v>
      </c>
      <c r="E33" s="49">
        <v>434</v>
      </c>
    </row>
    <row r="34" spans="1:5" ht="14.1" customHeight="1" x14ac:dyDescent="0.25">
      <c r="A34" s="37" t="s">
        <v>54</v>
      </c>
      <c r="B34" s="48">
        <f>$B$8-22</f>
        <v>1991</v>
      </c>
      <c r="C34" s="49">
        <v>943</v>
      </c>
      <c r="D34" s="49">
        <v>505</v>
      </c>
      <c r="E34" s="49">
        <v>438</v>
      </c>
    </row>
    <row r="35" spans="1:5" ht="14.1" customHeight="1" x14ac:dyDescent="0.25">
      <c r="A35" s="37" t="s">
        <v>55</v>
      </c>
      <c r="B35" s="48">
        <f>$B$8-23</f>
        <v>1990</v>
      </c>
      <c r="C35" s="49">
        <v>1019</v>
      </c>
      <c r="D35" s="49">
        <v>518</v>
      </c>
      <c r="E35" s="49">
        <v>501</v>
      </c>
    </row>
    <row r="36" spans="1:5" ht="14.1" customHeight="1" x14ac:dyDescent="0.25">
      <c r="A36" s="37" t="s">
        <v>56</v>
      </c>
      <c r="B36" s="48">
        <f>$B$8-24</f>
        <v>1989</v>
      </c>
      <c r="C36" s="49">
        <v>1030</v>
      </c>
      <c r="D36" s="49">
        <v>520</v>
      </c>
      <c r="E36" s="49">
        <v>510</v>
      </c>
    </row>
    <row r="37" spans="1:5" ht="14.1" customHeight="1" x14ac:dyDescent="0.25">
      <c r="A37" s="44" t="s">
        <v>36</v>
      </c>
      <c r="B37" s="50"/>
      <c r="C37" s="49">
        <f>SUM(C32:C36)</f>
        <v>4819</v>
      </c>
      <c r="D37" s="49">
        <f>SUM(D32:D36)</f>
        <v>2482</v>
      </c>
      <c r="E37" s="49">
        <f>SUM(E32:E36)</f>
        <v>2337</v>
      </c>
    </row>
    <row r="38" spans="1:5" ht="14.1" customHeight="1" x14ac:dyDescent="0.25">
      <c r="A38" s="37" t="s">
        <v>57</v>
      </c>
      <c r="B38" s="48">
        <f>$B$8-25</f>
        <v>1988</v>
      </c>
      <c r="C38" s="49">
        <v>1018</v>
      </c>
      <c r="D38" s="49">
        <v>534</v>
      </c>
      <c r="E38" s="49">
        <v>484</v>
      </c>
    </row>
    <row r="39" spans="1:5" ht="14.1" customHeight="1" x14ac:dyDescent="0.25">
      <c r="A39" s="37" t="s">
        <v>58</v>
      </c>
      <c r="B39" s="48">
        <f>$B$8-26</f>
        <v>1987</v>
      </c>
      <c r="C39" s="49">
        <v>945</v>
      </c>
      <c r="D39" s="49">
        <v>485</v>
      </c>
      <c r="E39" s="49">
        <v>460</v>
      </c>
    </row>
    <row r="40" spans="1:5" ht="14.1" customHeight="1" x14ac:dyDescent="0.25">
      <c r="A40" s="37" t="s">
        <v>59</v>
      </c>
      <c r="B40" s="48">
        <f>$B$8-27</f>
        <v>1986</v>
      </c>
      <c r="C40" s="49">
        <v>893</v>
      </c>
      <c r="D40" s="49">
        <v>456</v>
      </c>
      <c r="E40" s="49">
        <v>437</v>
      </c>
    </row>
    <row r="41" spans="1:5" ht="14.1" customHeight="1" x14ac:dyDescent="0.2">
      <c r="A41" s="37" t="s">
        <v>60</v>
      </c>
      <c r="B41" s="48">
        <f>$B$8-28</f>
        <v>1985</v>
      </c>
      <c r="C41" s="49">
        <v>866</v>
      </c>
      <c r="D41" s="49">
        <v>429</v>
      </c>
      <c r="E41" s="49">
        <v>437</v>
      </c>
    </row>
    <row r="42" spans="1:5" ht="14.1" customHeight="1" x14ac:dyDescent="0.2">
      <c r="A42" s="37" t="s">
        <v>61</v>
      </c>
      <c r="B42" s="48">
        <f>$B$8-29</f>
        <v>1984</v>
      </c>
      <c r="C42" s="49">
        <v>826</v>
      </c>
      <c r="D42" s="49">
        <v>436</v>
      </c>
      <c r="E42" s="49">
        <v>390</v>
      </c>
    </row>
    <row r="43" spans="1:5" ht="14.1" customHeight="1" x14ac:dyDescent="0.2">
      <c r="A43" s="44" t="s">
        <v>36</v>
      </c>
      <c r="B43" s="50"/>
      <c r="C43" s="49">
        <f>SUM(C38:C42)</f>
        <v>4548</v>
      </c>
      <c r="D43" s="49">
        <f>SUM(D38:D42)</f>
        <v>2340</v>
      </c>
      <c r="E43" s="49">
        <f>SUM(E38:E42)</f>
        <v>2208</v>
      </c>
    </row>
    <row r="44" spans="1:5" ht="14.1" customHeight="1" x14ac:dyDescent="0.2">
      <c r="A44" s="37" t="s">
        <v>62</v>
      </c>
      <c r="B44" s="48">
        <f>$B$8-30</f>
        <v>1983</v>
      </c>
      <c r="C44" s="49">
        <v>803</v>
      </c>
      <c r="D44" s="49">
        <v>405</v>
      </c>
      <c r="E44" s="49">
        <v>398</v>
      </c>
    </row>
    <row r="45" spans="1:5" ht="14.1" customHeight="1" x14ac:dyDescent="0.2">
      <c r="A45" s="37" t="s">
        <v>63</v>
      </c>
      <c r="B45" s="48">
        <f>$B$8-31</f>
        <v>1982</v>
      </c>
      <c r="C45" s="49">
        <v>914</v>
      </c>
      <c r="D45" s="49">
        <v>485</v>
      </c>
      <c r="E45" s="49">
        <v>429</v>
      </c>
    </row>
    <row r="46" spans="1:5" ht="14.1" customHeight="1" x14ac:dyDescent="0.2">
      <c r="A46" s="37" t="s">
        <v>64</v>
      </c>
      <c r="B46" s="48">
        <f>$B$8-32</f>
        <v>1981</v>
      </c>
      <c r="C46" s="49">
        <v>828</v>
      </c>
      <c r="D46" s="49">
        <v>436</v>
      </c>
      <c r="E46" s="49">
        <v>392</v>
      </c>
    </row>
    <row r="47" spans="1:5" ht="14.1" customHeight="1" x14ac:dyDescent="0.2">
      <c r="A47" s="37" t="s">
        <v>65</v>
      </c>
      <c r="B47" s="48">
        <f>$B$8-33</f>
        <v>1980</v>
      </c>
      <c r="C47" s="49">
        <v>864</v>
      </c>
      <c r="D47" s="49">
        <v>425</v>
      </c>
      <c r="E47" s="49">
        <v>439</v>
      </c>
    </row>
    <row r="48" spans="1:5" ht="14.1" customHeight="1" x14ac:dyDescent="0.2">
      <c r="A48" s="37" t="s">
        <v>66</v>
      </c>
      <c r="B48" s="48">
        <f>$B$8-34</f>
        <v>1979</v>
      </c>
      <c r="C48" s="49">
        <v>822</v>
      </c>
      <c r="D48" s="49">
        <v>434</v>
      </c>
      <c r="E48" s="49">
        <v>388</v>
      </c>
    </row>
    <row r="49" spans="1:5" ht="14.1" customHeight="1" x14ac:dyDescent="0.2">
      <c r="A49" s="44" t="s">
        <v>36</v>
      </c>
      <c r="B49" s="50"/>
      <c r="C49" s="49">
        <f>SUM(C44:C48)</f>
        <v>4231</v>
      </c>
      <c r="D49" s="49">
        <f>SUM(D44:D48)</f>
        <v>2185</v>
      </c>
      <c r="E49" s="49">
        <f>SUM(E44:E48)</f>
        <v>2046</v>
      </c>
    </row>
    <row r="50" spans="1:5" ht="14.1" customHeight="1" x14ac:dyDescent="0.2">
      <c r="A50" s="37" t="s">
        <v>67</v>
      </c>
      <c r="B50" s="48">
        <f>$B$8-35</f>
        <v>1978</v>
      </c>
      <c r="C50" s="49">
        <v>770</v>
      </c>
      <c r="D50" s="49">
        <v>382</v>
      </c>
      <c r="E50" s="49">
        <v>388</v>
      </c>
    </row>
    <row r="51" spans="1:5" ht="14.1" customHeight="1" x14ac:dyDescent="0.2">
      <c r="A51" s="37" t="s">
        <v>68</v>
      </c>
      <c r="B51" s="48">
        <f>$B$8-36</f>
        <v>1977</v>
      </c>
      <c r="C51" s="49">
        <v>791</v>
      </c>
      <c r="D51" s="49">
        <v>388</v>
      </c>
      <c r="E51" s="49">
        <v>403</v>
      </c>
    </row>
    <row r="52" spans="1:5" ht="14.1" customHeight="1" x14ac:dyDescent="0.2">
      <c r="A52" s="37" t="s">
        <v>69</v>
      </c>
      <c r="B52" s="48">
        <f>$B$8-37</f>
        <v>1976</v>
      </c>
      <c r="C52" s="49">
        <v>815</v>
      </c>
      <c r="D52" s="49">
        <v>417</v>
      </c>
      <c r="E52" s="49">
        <v>398</v>
      </c>
    </row>
    <row r="53" spans="1:5" ht="14.1" customHeight="1" x14ac:dyDescent="0.2">
      <c r="A53" s="37" t="s">
        <v>70</v>
      </c>
      <c r="B53" s="48">
        <f>$B$8-38</f>
        <v>1975</v>
      </c>
      <c r="C53" s="49">
        <v>854</v>
      </c>
      <c r="D53" s="49">
        <v>428</v>
      </c>
      <c r="E53" s="49">
        <v>426</v>
      </c>
    </row>
    <row r="54" spans="1:5" ht="14.1" customHeight="1" x14ac:dyDescent="0.2">
      <c r="A54" s="36" t="s">
        <v>71</v>
      </c>
      <c r="B54" s="48">
        <f>$B$8-39</f>
        <v>1974</v>
      </c>
      <c r="C54" s="49">
        <v>790</v>
      </c>
      <c r="D54" s="49">
        <v>404</v>
      </c>
      <c r="E54" s="49">
        <v>386</v>
      </c>
    </row>
    <row r="55" spans="1:5" ht="14.1" customHeight="1" x14ac:dyDescent="0.2">
      <c r="A55" s="43" t="s">
        <v>36</v>
      </c>
      <c r="B55" s="50"/>
      <c r="C55" s="49">
        <f>SUM(C50:C54)</f>
        <v>4020</v>
      </c>
      <c r="D55" s="49">
        <f>SUM(D50:D54)</f>
        <v>2019</v>
      </c>
      <c r="E55" s="49">
        <f>SUM(E50:E54)</f>
        <v>2001</v>
      </c>
    </row>
    <row r="56" spans="1:5" ht="14.1" customHeight="1" x14ac:dyDescent="0.2">
      <c r="A56" s="36" t="s">
        <v>72</v>
      </c>
      <c r="B56" s="48">
        <f>$B$8-40</f>
        <v>1973</v>
      </c>
      <c r="C56" s="49">
        <v>884</v>
      </c>
      <c r="D56" s="49">
        <v>430</v>
      </c>
      <c r="E56" s="49">
        <v>454</v>
      </c>
    </row>
    <row r="57" spans="1:5" ht="14.1" customHeight="1" x14ac:dyDescent="0.2">
      <c r="A57" s="36" t="s">
        <v>73</v>
      </c>
      <c r="B57" s="48">
        <f>$B$8-41</f>
        <v>1972</v>
      </c>
      <c r="C57" s="49">
        <v>937</v>
      </c>
      <c r="D57" s="49">
        <v>461</v>
      </c>
      <c r="E57" s="49">
        <v>476</v>
      </c>
    </row>
    <row r="58" spans="1:5" ht="14.1" customHeight="1" x14ac:dyDescent="0.2">
      <c r="A58" s="36" t="s">
        <v>74</v>
      </c>
      <c r="B58" s="48">
        <f>$B$8-42</f>
        <v>1971</v>
      </c>
      <c r="C58" s="49">
        <v>1047</v>
      </c>
      <c r="D58" s="49">
        <v>525</v>
      </c>
      <c r="E58" s="49">
        <v>522</v>
      </c>
    </row>
    <row r="59" spans="1:5" ht="14.1" customHeight="1" x14ac:dyDescent="0.2">
      <c r="A59" s="36" t="s">
        <v>75</v>
      </c>
      <c r="B59" s="48">
        <f>$B$8-43</f>
        <v>1970</v>
      </c>
      <c r="C59" s="49">
        <v>1070</v>
      </c>
      <c r="D59" s="49">
        <v>531</v>
      </c>
      <c r="E59" s="49">
        <v>539</v>
      </c>
    </row>
    <row r="60" spans="1:5" ht="14.1" customHeight="1" x14ac:dyDescent="0.2">
      <c r="A60" s="36" t="s">
        <v>76</v>
      </c>
      <c r="B60" s="48">
        <f>$B$8-44</f>
        <v>1969</v>
      </c>
      <c r="C60" s="49">
        <v>1239</v>
      </c>
      <c r="D60" s="49">
        <v>623</v>
      </c>
      <c r="E60" s="49">
        <v>616</v>
      </c>
    </row>
    <row r="61" spans="1:5" ht="14.1" customHeight="1" x14ac:dyDescent="0.2">
      <c r="A61" s="44" t="s">
        <v>36</v>
      </c>
      <c r="B61" s="50"/>
      <c r="C61" s="49">
        <f>SUM(C56:C60)</f>
        <v>5177</v>
      </c>
      <c r="D61" s="49">
        <f>SUM(D56:D60)</f>
        <v>2570</v>
      </c>
      <c r="E61" s="49">
        <f>SUM(E56:E60)</f>
        <v>2607</v>
      </c>
    </row>
    <row r="62" spans="1:5" ht="14.1" customHeight="1" x14ac:dyDescent="0.2">
      <c r="A62" s="37" t="s">
        <v>77</v>
      </c>
      <c r="B62" s="48">
        <f>$B$8-45</f>
        <v>1968</v>
      </c>
      <c r="C62" s="49">
        <v>1234</v>
      </c>
      <c r="D62" s="49">
        <v>640</v>
      </c>
      <c r="E62" s="49">
        <v>594</v>
      </c>
    </row>
    <row r="63" spans="1:5" ht="14.1" customHeight="1" x14ac:dyDescent="0.2">
      <c r="A63" s="37" t="s">
        <v>78</v>
      </c>
      <c r="B63" s="48">
        <f>$B$8-46</f>
        <v>1967</v>
      </c>
      <c r="C63" s="49">
        <v>1356</v>
      </c>
      <c r="D63" s="49">
        <v>702</v>
      </c>
      <c r="E63" s="49">
        <v>654</v>
      </c>
    </row>
    <row r="64" spans="1:5" ht="14.1" customHeight="1" x14ac:dyDescent="0.2">
      <c r="A64" s="37" t="s">
        <v>79</v>
      </c>
      <c r="B64" s="48">
        <f>$B$8-47</f>
        <v>1966</v>
      </c>
      <c r="C64" s="49">
        <v>1265</v>
      </c>
      <c r="D64" s="49">
        <v>649</v>
      </c>
      <c r="E64" s="49">
        <v>616</v>
      </c>
    </row>
    <row r="65" spans="1:5" ht="14.1" customHeight="1" x14ac:dyDescent="0.2">
      <c r="A65" s="37" t="s">
        <v>80</v>
      </c>
      <c r="B65" s="48">
        <f>$B$8-48</f>
        <v>1965</v>
      </c>
      <c r="C65" s="49">
        <v>1295</v>
      </c>
      <c r="D65" s="49">
        <v>679</v>
      </c>
      <c r="E65" s="49">
        <v>616</v>
      </c>
    </row>
    <row r="66" spans="1:5" ht="14.1" customHeight="1" x14ac:dyDescent="0.2">
      <c r="A66" s="37" t="s">
        <v>81</v>
      </c>
      <c r="B66" s="48">
        <f>$B$8-49</f>
        <v>1964</v>
      </c>
      <c r="C66" s="49">
        <v>1315</v>
      </c>
      <c r="D66" s="49">
        <v>644</v>
      </c>
      <c r="E66" s="49">
        <v>671</v>
      </c>
    </row>
    <row r="67" spans="1:5" ht="14.1" customHeight="1" x14ac:dyDescent="0.2">
      <c r="A67" s="44" t="s">
        <v>36</v>
      </c>
      <c r="B67" s="50"/>
      <c r="C67" s="49">
        <f>SUM(C62:C66)</f>
        <v>6465</v>
      </c>
      <c r="D67" s="49">
        <f>SUM(D62:D66)</f>
        <v>3314</v>
      </c>
      <c r="E67" s="49">
        <f>SUM(E62:E66)</f>
        <v>3151</v>
      </c>
    </row>
    <row r="68" spans="1:5" ht="14.1" customHeight="1" x14ac:dyDescent="0.2">
      <c r="A68" s="37" t="s">
        <v>82</v>
      </c>
      <c r="B68" s="48">
        <f>$B$8-50</f>
        <v>1963</v>
      </c>
      <c r="C68" s="49">
        <v>1262</v>
      </c>
      <c r="D68" s="49">
        <v>645</v>
      </c>
      <c r="E68" s="49">
        <v>617</v>
      </c>
    </row>
    <row r="69" spans="1:5" ht="14.1" customHeight="1" x14ac:dyDescent="0.2">
      <c r="A69" s="37" t="s">
        <v>83</v>
      </c>
      <c r="B69" s="48">
        <f>$B$8-51</f>
        <v>1962</v>
      </c>
      <c r="C69" s="49">
        <v>1193</v>
      </c>
      <c r="D69" s="49">
        <v>606</v>
      </c>
      <c r="E69" s="49">
        <v>587</v>
      </c>
    </row>
    <row r="70" spans="1:5" ht="14.1" customHeight="1" x14ac:dyDescent="0.2">
      <c r="A70" s="37" t="s">
        <v>84</v>
      </c>
      <c r="B70" s="48">
        <f>$B$8-52</f>
        <v>1961</v>
      </c>
      <c r="C70" s="49">
        <v>1315</v>
      </c>
      <c r="D70" s="49">
        <v>637</v>
      </c>
      <c r="E70" s="49">
        <v>678</v>
      </c>
    </row>
    <row r="71" spans="1:5" ht="14.1" customHeight="1" x14ac:dyDescent="0.2">
      <c r="A71" s="37" t="s">
        <v>85</v>
      </c>
      <c r="B71" s="48">
        <f>$B$8-53</f>
        <v>1960</v>
      </c>
      <c r="C71" s="49">
        <v>1205</v>
      </c>
      <c r="D71" s="49">
        <v>608</v>
      </c>
      <c r="E71" s="49">
        <v>597</v>
      </c>
    </row>
    <row r="72" spans="1:5" ht="14.1" customHeight="1" x14ac:dyDescent="0.2">
      <c r="A72" s="37" t="s">
        <v>86</v>
      </c>
      <c r="B72" s="48">
        <f>$B$8-54</f>
        <v>1959</v>
      </c>
      <c r="C72" s="49">
        <v>1185</v>
      </c>
      <c r="D72" s="49">
        <v>599</v>
      </c>
      <c r="E72" s="49">
        <v>586</v>
      </c>
    </row>
    <row r="73" spans="1:5" ht="14.1" customHeight="1" x14ac:dyDescent="0.2">
      <c r="A73" s="44" t="s">
        <v>36</v>
      </c>
      <c r="B73" s="50"/>
      <c r="C73" s="49">
        <f>SUM(C68:C72)</f>
        <v>6160</v>
      </c>
      <c r="D73" s="49">
        <f>SUM(D68:D72)</f>
        <v>3095</v>
      </c>
      <c r="E73" s="49">
        <f>SUM(E68:E72)</f>
        <v>3065</v>
      </c>
    </row>
    <row r="74" spans="1:5" ht="14.1" customHeight="1" x14ac:dyDescent="0.2">
      <c r="A74" s="37" t="s">
        <v>87</v>
      </c>
      <c r="B74" s="48">
        <f>$B$8-55</f>
        <v>1958</v>
      </c>
      <c r="C74" s="49">
        <v>1079</v>
      </c>
      <c r="D74" s="49">
        <v>542</v>
      </c>
      <c r="E74" s="49">
        <v>537</v>
      </c>
    </row>
    <row r="75" spans="1:5" ht="14.1" customHeight="1" x14ac:dyDescent="0.2">
      <c r="A75" s="37" t="s">
        <v>88</v>
      </c>
      <c r="B75" s="48">
        <f>$B$8-56</f>
        <v>1957</v>
      </c>
      <c r="C75" s="49">
        <v>1052</v>
      </c>
      <c r="D75" s="49">
        <v>531</v>
      </c>
      <c r="E75" s="49">
        <v>521</v>
      </c>
    </row>
    <row r="76" spans="1:5" ht="13.15" customHeight="1" x14ac:dyDescent="0.2">
      <c r="A76" s="37" t="s">
        <v>89</v>
      </c>
      <c r="B76" s="48">
        <f>$B$8-57</f>
        <v>1956</v>
      </c>
      <c r="C76" s="49">
        <v>1047</v>
      </c>
      <c r="D76" s="49">
        <v>530</v>
      </c>
      <c r="E76" s="49">
        <v>517</v>
      </c>
    </row>
    <row r="77" spans="1:5" ht="14.1" customHeight="1" x14ac:dyDescent="0.2">
      <c r="A77" s="36" t="s">
        <v>90</v>
      </c>
      <c r="B77" s="48">
        <f>$B$8-58</f>
        <v>1955</v>
      </c>
      <c r="C77" s="49">
        <v>993</v>
      </c>
      <c r="D77" s="49">
        <v>481</v>
      </c>
      <c r="E77" s="49">
        <v>512</v>
      </c>
    </row>
    <row r="78" spans="1:5" x14ac:dyDescent="0.2">
      <c r="A78" s="37" t="s">
        <v>91</v>
      </c>
      <c r="B78" s="48">
        <f>$B$8-59</f>
        <v>1954</v>
      </c>
      <c r="C78" s="49">
        <v>962</v>
      </c>
      <c r="D78" s="49">
        <v>441</v>
      </c>
      <c r="E78" s="49">
        <v>521</v>
      </c>
    </row>
    <row r="79" spans="1:5" x14ac:dyDescent="0.2">
      <c r="A79" s="44" t="s">
        <v>36</v>
      </c>
      <c r="B79" s="50"/>
      <c r="C79" s="49">
        <f>SUM(C74:C78)</f>
        <v>5133</v>
      </c>
      <c r="D79" s="49">
        <f>SUM(D74:D78)</f>
        <v>2525</v>
      </c>
      <c r="E79" s="49">
        <f>SUM(E74:E78)</f>
        <v>2608</v>
      </c>
    </row>
    <row r="80" spans="1:5" x14ac:dyDescent="0.2">
      <c r="A80" s="37" t="s">
        <v>92</v>
      </c>
      <c r="B80" s="48">
        <f>$B$8-60</f>
        <v>1953</v>
      </c>
      <c r="C80" s="49">
        <v>981</v>
      </c>
      <c r="D80" s="49">
        <v>463</v>
      </c>
      <c r="E80" s="49">
        <v>518</v>
      </c>
    </row>
    <row r="81" spans="1:5" x14ac:dyDescent="0.2">
      <c r="A81" s="37" t="s">
        <v>93</v>
      </c>
      <c r="B81" s="48">
        <f>$B$8-61</f>
        <v>1952</v>
      </c>
      <c r="C81" s="49">
        <v>910</v>
      </c>
      <c r="D81" s="49">
        <v>447</v>
      </c>
      <c r="E81" s="49">
        <v>463</v>
      </c>
    </row>
    <row r="82" spans="1:5" x14ac:dyDescent="0.2">
      <c r="A82" s="37" t="s">
        <v>94</v>
      </c>
      <c r="B82" s="48">
        <f>$B$8-62</f>
        <v>1951</v>
      </c>
      <c r="C82" s="49">
        <v>936</v>
      </c>
      <c r="D82" s="49">
        <v>466</v>
      </c>
      <c r="E82" s="49">
        <v>470</v>
      </c>
    </row>
    <row r="83" spans="1:5" x14ac:dyDescent="0.2">
      <c r="A83" s="37" t="s">
        <v>95</v>
      </c>
      <c r="B83" s="48">
        <f>$B$8-63</f>
        <v>1950</v>
      </c>
      <c r="C83" s="49">
        <v>987</v>
      </c>
      <c r="D83" s="49">
        <v>476</v>
      </c>
      <c r="E83" s="49">
        <v>511</v>
      </c>
    </row>
    <row r="84" spans="1:5" x14ac:dyDescent="0.2">
      <c r="A84" s="37" t="s">
        <v>96</v>
      </c>
      <c r="B84" s="48">
        <f>$B$8-64</f>
        <v>1949</v>
      </c>
      <c r="C84" s="49">
        <v>1008</v>
      </c>
      <c r="D84" s="49">
        <v>503</v>
      </c>
      <c r="E84" s="49">
        <v>505</v>
      </c>
    </row>
    <row r="85" spans="1:5" x14ac:dyDescent="0.2">
      <c r="A85" s="44" t="s">
        <v>36</v>
      </c>
      <c r="B85" s="50"/>
      <c r="C85" s="49">
        <f>SUM(C80:C84)</f>
        <v>4822</v>
      </c>
      <c r="D85" s="49">
        <f>SUM(D80:D84)</f>
        <v>2355</v>
      </c>
      <c r="E85" s="49">
        <f>SUM(E80:E84)</f>
        <v>2467</v>
      </c>
    </row>
    <row r="86" spans="1:5" x14ac:dyDescent="0.2">
      <c r="A86" s="37" t="s">
        <v>97</v>
      </c>
      <c r="B86" s="48">
        <f>$B$8-65</f>
        <v>1948</v>
      </c>
      <c r="C86" s="49">
        <v>891</v>
      </c>
      <c r="D86" s="49">
        <v>436</v>
      </c>
      <c r="E86" s="49">
        <v>455</v>
      </c>
    </row>
    <row r="87" spans="1:5" x14ac:dyDescent="0.2">
      <c r="A87" s="37" t="s">
        <v>98</v>
      </c>
      <c r="B87" s="48">
        <f>$B$8-66</f>
        <v>1947</v>
      </c>
      <c r="C87" s="49">
        <v>777</v>
      </c>
      <c r="D87" s="49">
        <v>372</v>
      </c>
      <c r="E87" s="49">
        <v>405</v>
      </c>
    </row>
    <row r="88" spans="1:5" x14ac:dyDescent="0.2">
      <c r="A88" s="37" t="s">
        <v>99</v>
      </c>
      <c r="B88" s="48">
        <f>$B$8-67</f>
        <v>1946</v>
      </c>
      <c r="C88" s="49">
        <v>786</v>
      </c>
      <c r="D88" s="49">
        <v>386</v>
      </c>
      <c r="E88" s="49">
        <v>400</v>
      </c>
    </row>
    <row r="89" spans="1:5" x14ac:dyDescent="0.2">
      <c r="A89" s="37" t="s">
        <v>100</v>
      </c>
      <c r="B89" s="48">
        <f>$B$8-68</f>
        <v>1945</v>
      </c>
      <c r="C89" s="49">
        <v>679</v>
      </c>
      <c r="D89" s="49">
        <v>319</v>
      </c>
      <c r="E89" s="49">
        <v>360</v>
      </c>
    </row>
    <row r="90" spans="1:5" x14ac:dyDescent="0.2">
      <c r="A90" s="37" t="s">
        <v>101</v>
      </c>
      <c r="B90" s="48">
        <f>$B$8-69</f>
        <v>1944</v>
      </c>
      <c r="C90" s="49">
        <v>854</v>
      </c>
      <c r="D90" s="49">
        <v>394</v>
      </c>
      <c r="E90" s="49">
        <v>460</v>
      </c>
    </row>
    <row r="91" spans="1:5" x14ac:dyDescent="0.2">
      <c r="A91" s="44" t="s">
        <v>36</v>
      </c>
      <c r="B91" s="50"/>
      <c r="C91" s="49">
        <f>SUM(C86:C90)</f>
        <v>3987</v>
      </c>
      <c r="D91" s="49">
        <f>SUM(D86:D90)</f>
        <v>1907</v>
      </c>
      <c r="E91" s="49">
        <f>SUM(E86:E90)</f>
        <v>2080</v>
      </c>
    </row>
    <row r="92" spans="1:5" x14ac:dyDescent="0.2">
      <c r="A92" s="37" t="s">
        <v>102</v>
      </c>
      <c r="B92" s="48">
        <f>$B$8-70</f>
        <v>1943</v>
      </c>
      <c r="C92" s="49">
        <v>893</v>
      </c>
      <c r="D92" s="49">
        <v>421</v>
      </c>
      <c r="E92" s="49">
        <v>472</v>
      </c>
    </row>
    <row r="93" spans="1:5" x14ac:dyDescent="0.2">
      <c r="A93" s="37" t="s">
        <v>103</v>
      </c>
      <c r="B93" s="48">
        <f>$B$8-71</f>
        <v>1942</v>
      </c>
      <c r="C93" s="49">
        <v>842</v>
      </c>
      <c r="D93" s="49">
        <v>400</v>
      </c>
      <c r="E93" s="49">
        <v>442</v>
      </c>
    </row>
    <row r="94" spans="1:5" x14ac:dyDescent="0.2">
      <c r="A94" s="37" t="s">
        <v>104</v>
      </c>
      <c r="B94" s="48">
        <f>$B$8-72</f>
        <v>1941</v>
      </c>
      <c r="C94" s="49">
        <v>1095</v>
      </c>
      <c r="D94" s="49">
        <v>511</v>
      </c>
      <c r="E94" s="49">
        <v>584</v>
      </c>
    </row>
    <row r="95" spans="1:5" x14ac:dyDescent="0.2">
      <c r="A95" s="37" t="s">
        <v>105</v>
      </c>
      <c r="B95" s="48">
        <f>$B$8-73</f>
        <v>1940</v>
      </c>
      <c r="C95" s="49">
        <v>1085</v>
      </c>
      <c r="D95" s="49">
        <v>491</v>
      </c>
      <c r="E95" s="49">
        <v>594</v>
      </c>
    </row>
    <row r="96" spans="1:5" x14ac:dyDescent="0.2">
      <c r="A96" s="37" t="s">
        <v>106</v>
      </c>
      <c r="B96" s="48">
        <f>$B$8-74</f>
        <v>1939</v>
      </c>
      <c r="C96" s="49">
        <v>1017</v>
      </c>
      <c r="D96" s="49">
        <v>498</v>
      </c>
      <c r="E96" s="49">
        <v>519</v>
      </c>
    </row>
    <row r="97" spans="1:5" x14ac:dyDescent="0.2">
      <c r="A97" s="44" t="s">
        <v>36</v>
      </c>
      <c r="B97" s="50"/>
      <c r="C97" s="49">
        <f>SUM(C92:C96)</f>
        <v>4932</v>
      </c>
      <c r="D97" s="49">
        <f>SUM(D92:D96)</f>
        <v>2321</v>
      </c>
      <c r="E97" s="49">
        <f>SUM(E92:E96)</f>
        <v>2611</v>
      </c>
    </row>
    <row r="98" spans="1:5" x14ac:dyDescent="0.2">
      <c r="A98" s="37" t="s">
        <v>107</v>
      </c>
      <c r="B98" s="48">
        <f>$B$8-75</f>
        <v>1938</v>
      </c>
      <c r="C98" s="49">
        <v>993</v>
      </c>
      <c r="D98" s="49">
        <v>463</v>
      </c>
      <c r="E98" s="49">
        <v>530</v>
      </c>
    </row>
    <row r="99" spans="1:5" x14ac:dyDescent="0.2">
      <c r="A99" s="37" t="s">
        <v>108</v>
      </c>
      <c r="B99" s="48">
        <f>$B$8-76</f>
        <v>1937</v>
      </c>
      <c r="C99" s="49">
        <v>884</v>
      </c>
      <c r="D99" s="49">
        <v>385</v>
      </c>
      <c r="E99" s="49">
        <v>499</v>
      </c>
    </row>
    <row r="100" spans="1:5" x14ac:dyDescent="0.2">
      <c r="A100" s="37" t="s">
        <v>109</v>
      </c>
      <c r="B100" s="48">
        <f>$B$8-77</f>
        <v>1936</v>
      </c>
      <c r="C100" s="49">
        <v>790</v>
      </c>
      <c r="D100" s="49">
        <v>329</v>
      </c>
      <c r="E100" s="49">
        <v>461</v>
      </c>
    </row>
    <row r="101" spans="1:5" x14ac:dyDescent="0.2">
      <c r="A101" s="37" t="s">
        <v>110</v>
      </c>
      <c r="B101" s="48">
        <f>$B$8-78</f>
        <v>1935</v>
      </c>
      <c r="C101" s="49">
        <v>739</v>
      </c>
      <c r="D101" s="49">
        <v>306</v>
      </c>
      <c r="E101" s="49">
        <v>433</v>
      </c>
    </row>
    <row r="102" spans="1:5" x14ac:dyDescent="0.2">
      <c r="A102" s="38" t="s">
        <v>111</v>
      </c>
      <c r="B102" s="48">
        <f>$B$8-79</f>
        <v>1934</v>
      </c>
      <c r="C102" s="49">
        <v>624</v>
      </c>
      <c r="D102" s="49">
        <v>251</v>
      </c>
      <c r="E102" s="49">
        <v>373</v>
      </c>
    </row>
    <row r="103" spans="1:5" x14ac:dyDescent="0.2">
      <c r="A103" s="45" t="s">
        <v>36</v>
      </c>
      <c r="B103" s="51"/>
      <c r="C103" s="49">
        <f>SUM(C98:C102)</f>
        <v>4030</v>
      </c>
      <c r="D103" s="49">
        <f>SUM(D98:D102)</f>
        <v>1734</v>
      </c>
      <c r="E103" s="49">
        <f>SUM(E98:E102)</f>
        <v>2296</v>
      </c>
    </row>
    <row r="104" spans="1:5" x14ac:dyDescent="0.2">
      <c r="A104" s="38" t="s">
        <v>112</v>
      </c>
      <c r="B104" s="48">
        <f>$B$8-80</f>
        <v>1933</v>
      </c>
      <c r="C104" s="49">
        <v>467</v>
      </c>
      <c r="D104" s="49">
        <v>177</v>
      </c>
      <c r="E104" s="49">
        <v>290</v>
      </c>
    </row>
    <row r="105" spans="1:5" x14ac:dyDescent="0.2">
      <c r="A105" s="38" t="s">
        <v>123</v>
      </c>
      <c r="B105" s="48">
        <f>$B$8-81</f>
        <v>1932</v>
      </c>
      <c r="C105" s="49">
        <v>420</v>
      </c>
      <c r="D105" s="49">
        <v>150</v>
      </c>
      <c r="E105" s="49">
        <v>270</v>
      </c>
    </row>
    <row r="106" spans="1:5" s="24" customFormat="1" x14ac:dyDescent="0.2">
      <c r="A106" s="38" t="s">
        <v>121</v>
      </c>
      <c r="B106" s="48">
        <f>$B$8-82</f>
        <v>1931</v>
      </c>
      <c r="C106" s="49">
        <v>463</v>
      </c>
      <c r="D106" s="49">
        <v>172</v>
      </c>
      <c r="E106" s="49">
        <v>291</v>
      </c>
    </row>
    <row r="107" spans="1:5" x14ac:dyDescent="0.2">
      <c r="A107" s="38" t="s">
        <v>124</v>
      </c>
      <c r="B107" s="48">
        <f>$B$8-83</f>
        <v>1930</v>
      </c>
      <c r="C107" s="49">
        <v>411</v>
      </c>
      <c r="D107" s="49">
        <v>141</v>
      </c>
      <c r="E107" s="49">
        <v>270</v>
      </c>
    </row>
    <row r="108" spans="1:5" x14ac:dyDescent="0.2">
      <c r="A108" s="38" t="s">
        <v>122</v>
      </c>
      <c r="B108" s="48">
        <f>$B$8-84</f>
        <v>1929</v>
      </c>
      <c r="C108" s="49">
        <v>399</v>
      </c>
      <c r="D108" s="49">
        <v>132</v>
      </c>
      <c r="E108" s="49">
        <v>267</v>
      </c>
    </row>
    <row r="109" spans="1:5" x14ac:dyDescent="0.2">
      <c r="A109" s="45" t="s">
        <v>36</v>
      </c>
      <c r="B109" s="51"/>
      <c r="C109" s="49">
        <f>SUM(C104:C108)</f>
        <v>2160</v>
      </c>
      <c r="D109" s="49">
        <f>SUM(D104:D108)</f>
        <v>772</v>
      </c>
      <c r="E109" s="49">
        <f>SUM(E104:E108)</f>
        <v>1388</v>
      </c>
    </row>
    <row r="110" spans="1:5" x14ac:dyDescent="0.2">
      <c r="A110" s="38" t="s">
        <v>113</v>
      </c>
      <c r="B110" s="48">
        <f>$B$8-85</f>
        <v>1928</v>
      </c>
      <c r="C110" s="49">
        <v>387</v>
      </c>
      <c r="D110" s="49">
        <v>139</v>
      </c>
      <c r="E110" s="49">
        <v>248</v>
      </c>
    </row>
    <row r="111" spans="1:5" x14ac:dyDescent="0.2">
      <c r="A111" s="38" t="s">
        <v>114</v>
      </c>
      <c r="B111" s="48">
        <f>$B$8-86</f>
        <v>1927</v>
      </c>
      <c r="C111" s="49">
        <v>320</v>
      </c>
      <c r="D111" s="49">
        <v>100</v>
      </c>
      <c r="E111" s="49">
        <v>220</v>
      </c>
    </row>
    <row r="112" spans="1:5" x14ac:dyDescent="0.2">
      <c r="A112" s="38" t="s">
        <v>115</v>
      </c>
      <c r="B112" s="48">
        <f>$B$8-87</f>
        <v>1926</v>
      </c>
      <c r="C112" s="49">
        <v>286</v>
      </c>
      <c r="D112" s="49">
        <v>84</v>
      </c>
      <c r="E112" s="49">
        <v>202</v>
      </c>
    </row>
    <row r="113" spans="1:5" x14ac:dyDescent="0.2">
      <c r="A113" s="38" t="s">
        <v>116</v>
      </c>
      <c r="B113" s="48">
        <f>$B$8-88</f>
        <v>1925</v>
      </c>
      <c r="C113" s="49">
        <v>263</v>
      </c>
      <c r="D113" s="49">
        <v>83</v>
      </c>
      <c r="E113" s="49">
        <v>180</v>
      </c>
    </row>
    <row r="114" spans="1:5" x14ac:dyDescent="0.2">
      <c r="A114" s="38" t="s">
        <v>117</v>
      </c>
      <c r="B114" s="48">
        <f>$B$8-89</f>
        <v>1924</v>
      </c>
      <c r="C114" s="49">
        <v>225</v>
      </c>
      <c r="D114" s="49">
        <v>59</v>
      </c>
      <c r="E114" s="49">
        <v>166</v>
      </c>
    </row>
    <row r="115" spans="1:5" x14ac:dyDescent="0.2">
      <c r="A115" s="45" t="s">
        <v>36</v>
      </c>
      <c r="B115" s="52"/>
      <c r="C115" s="49">
        <f>SUM(C110:C114)</f>
        <v>1481</v>
      </c>
      <c r="D115" s="49">
        <f>SUM(D110:D114)</f>
        <v>465</v>
      </c>
      <c r="E115" s="49">
        <f>SUM(E110:E114)</f>
        <v>1016</v>
      </c>
    </row>
    <row r="116" spans="1:5" x14ac:dyDescent="0.2">
      <c r="A116" s="38" t="s">
        <v>118</v>
      </c>
      <c r="B116" s="48">
        <f>$B$8-90</f>
        <v>1923</v>
      </c>
      <c r="C116" s="49">
        <v>701</v>
      </c>
      <c r="D116" s="49">
        <v>178</v>
      </c>
      <c r="E116" s="49">
        <v>523</v>
      </c>
    </row>
    <row r="117" spans="1:5" x14ac:dyDescent="0.2">
      <c r="A117" s="39"/>
      <c r="B117" s="42" t="s">
        <v>119</v>
      </c>
      <c r="C117" s="22"/>
      <c r="D117" s="22"/>
      <c r="E117" s="22"/>
    </row>
    <row r="118" spans="1:5" x14ac:dyDescent="0.2">
      <c r="A118" s="40" t="s">
        <v>120</v>
      </c>
      <c r="B118" s="53"/>
      <c r="C118" s="54">
        <v>77058</v>
      </c>
      <c r="D118" s="54">
        <v>37585</v>
      </c>
      <c r="E118" s="54">
        <v>39473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2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13 SH</oddFooter>
  </headerFooter>
  <rowBreaks count="2" manualBreakCount="2">
    <brk id="49" max="16383" man="1"/>
    <brk id="7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5" t="s">
        <v>166</v>
      </c>
      <c r="B1" s="95"/>
      <c r="C1" s="96"/>
      <c r="D1" s="96"/>
      <c r="E1" s="96"/>
    </row>
    <row r="2" spans="1:8" s="10" customFormat="1" ht="14.1" customHeight="1" x14ac:dyDescent="0.2">
      <c r="A2" s="99" t="s">
        <v>168</v>
      </c>
      <c r="B2" s="99"/>
      <c r="C2" s="99"/>
      <c r="D2" s="99"/>
      <c r="E2" s="99"/>
    </row>
    <row r="3" spans="1:8" s="10" customFormat="1" ht="14.1" customHeight="1" x14ac:dyDescent="0.25">
      <c r="A3" s="95" t="s">
        <v>129</v>
      </c>
      <c r="B3" s="95"/>
      <c r="C3" s="95"/>
      <c r="D3" s="95"/>
      <c r="E3" s="95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35" customHeight="1" x14ac:dyDescent="0.2">
      <c r="A5" s="100" t="s">
        <v>165</v>
      </c>
      <c r="B5" s="102" t="s">
        <v>167</v>
      </c>
      <c r="C5" s="97" t="s">
        <v>30</v>
      </c>
      <c r="D5" s="97" t="s">
        <v>22</v>
      </c>
      <c r="E5" s="98" t="s">
        <v>23</v>
      </c>
    </row>
    <row r="6" spans="1:8" ht="28.35" customHeight="1" x14ac:dyDescent="0.2">
      <c r="A6" s="101"/>
      <c r="B6" s="103"/>
      <c r="C6" s="18" t="s">
        <v>162</v>
      </c>
      <c r="D6" s="18" t="s">
        <v>163</v>
      </c>
      <c r="E6" s="19" t="s">
        <v>164</v>
      </c>
    </row>
    <row r="7" spans="1:8" ht="14.1" customHeight="1" x14ac:dyDescent="0.25">
      <c r="A7" s="35"/>
      <c r="B7" s="41"/>
      <c r="C7" s="20"/>
      <c r="D7" s="20"/>
      <c r="E7" s="20"/>
    </row>
    <row r="8" spans="1:8" ht="14.1" customHeight="1" x14ac:dyDescent="0.25">
      <c r="A8" s="36" t="s">
        <v>31</v>
      </c>
      <c r="B8" s="48">
        <v>2013</v>
      </c>
      <c r="C8" s="49">
        <v>956</v>
      </c>
      <c r="D8" s="49">
        <v>483</v>
      </c>
      <c r="E8" s="49">
        <v>473</v>
      </c>
    </row>
    <row r="9" spans="1:8" ht="14.1" customHeight="1" x14ac:dyDescent="0.25">
      <c r="A9" s="36" t="s">
        <v>32</v>
      </c>
      <c r="B9" s="48">
        <f>$B$8-1</f>
        <v>2012</v>
      </c>
      <c r="C9" s="49">
        <v>974</v>
      </c>
      <c r="D9" s="49">
        <v>525</v>
      </c>
      <c r="E9" s="49">
        <v>449</v>
      </c>
    </row>
    <row r="10" spans="1:8" ht="14.1" customHeight="1" x14ac:dyDescent="0.25">
      <c r="A10" s="36" t="s">
        <v>33</v>
      </c>
      <c r="B10" s="48">
        <f>$B$8-2</f>
        <v>2011</v>
      </c>
      <c r="C10" s="49">
        <v>970</v>
      </c>
      <c r="D10" s="49">
        <v>509</v>
      </c>
      <c r="E10" s="49">
        <v>461</v>
      </c>
    </row>
    <row r="11" spans="1:8" ht="14.1" customHeight="1" x14ac:dyDescent="0.25">
      <c r="A11" s="36" t="s">
        <v>34</v>
      </c>
      <c r="B11" s="48">
        <f>$B$8-3</f>
        <v>2010</v>
      </c>
      <c r="C11" s="49">
        <v>1104</v>
      </c>
      <c r="D11" s="49">
        <v>541</v>
      </c>
      <c r="E11" s="49">
        <v>563</v>
      </c>
      <c r="H11" s="23"/>
    </row>
    <row r="12" spans="1:8" ht="14.1" customHeight="1" x14ac:dyDescent="0.25">
      <c r="A12" s="36" t="s">
        <v>35</v>
      </c>
      <c r="B12" s="48">
        <f>$B$8-4</f>
        <v>2009</v>
      </c>
      <c r="C12" s="49">
        <v>1064</v>
      </c>
      <c r="D12" s="49">
        <v>550</v>
      </c>
      <c r="E12" s="49">
        <v>514</v>
      </c>
    </row>
    <row r="13" spans="1:8" ht="14.1" customHeight="1" x14ac:dyDescent="0.25">
      <c r="A13" s="43" t="s">
        <v>36</v>
      </c>
      <c r="B13" s="48"/>
      <c r="C13" s="49">
        <f>SUM(C8:C12)</f>
        <v>5068</v>
      </c>
      <c r="D13" s="49">
        <f>SUM(D8:D12)</f>
        <v>2608</v>
      </c>
      <c r="E13" s="49">
        <f>SUM(E8:E12)</f>
        <v>2460</v>
      </c>
    </row>
    <row r="14" spans="1:8" ht="14.1" customHeight="1" x14ac:dyDescent="0.25">
      <c r="A14" s="37" t="s">
        <v>37</v>
      </c>
      <c r="B14" s="48">
        <f>$B$8-5</f>
        <v>2008</v>
      </c>
      <c r="C14" s="49">
        <v>1068</v>
      </c>
      <c r="D14" s="49">
        <v>513</v>
      </c>
      <c r="E14" s="49">
        <v>555</v>
      </c>
    </row>
    <row r="15" spans="1:8" ht="14.1" customHeight="1" x14ac:dyDescent="0.25">
      <c r="A15" s="37" t="s">
        <v>38</v>
      </c>
      <c r="B15" s="48">
        <f>$B$8-6</f>
        <v>2007</v>
      </c>
      <c r="C15" s="49">
        <v>1108</v>
      </c>
      <c r="D15" s="49">
        <v>586</v>
      </c>
      <c r="E15" s="49">
        <v>522</v>
      </c>
    </row>
    <row r="16" spans="1:8" ht="14.1" customHeight="1" x14ac:dyDescent="0.25">
      <c r="A16" s="37" t="s">
        <v>39</v>
      </c>
      <c r="B16" s="48">
        <f>$B$8-7</f>
        <v>2006</v>
      </c>
      <c r="C16" s="49">
        <v>1090</v>
      </c>
      <c r="D16" s="49">
        <v>559</v>
      </c>
      <c r="E16" s="49">
        <v>531</v>
      </c>
    </row>
    <row r="17" spans="1:5" ht="14.1" customHeight="1" x14ac:dyDescent="0.25">
      <c r="A17" s="37" t="s">
        <v>40</v>
      </c>
      <c r="B17" s="48">
        <f>$B$8-8</f>
        <v>2005</v>
      </c>
      <c r="C17" s="49">
        <v>1108</v>
      </c>
      <c r="D17" s="49">
        <v>553</v>
      </c>
      <c r="E17" s="49">
        <v>555</v>
      </c>
    </row>
    <row r="18" spans="1:5" ht="14.1" customHeight="1" x14ac:dyDescent="0.25">
      <c r="A18" s="37" t="s">
        <v>41</v>
      </c>
      <c r="B18" s="48">
        <f>$B$8-9</f>
        <v>2004</v>
      </c>
      <c r="C18" s="49">
        <v>1190</v>
      </c>
      <c r="D18" s="49">
        <v>608</v>
      </c>
      <c r="E18" s="49">
        <v>582</v>
      </c>
    </row>
    <row r="19" spans="1:5" ht="14.1" customHeight="1" x14ac:dyDescent="0.25">
      <c r="A19" s="44" t="s">
        <v>36</v>
      </c>
      <c r="B19" s="50"/>
      <c r="C19" s="49">
        <f>SUM(C14:C18)</f>
        <v>5564</v>
      </c>
      <c r="D19" s="49">
        <f>SUM(D14:D18)</f>
        <v>2819</v>
      </c>
      <c r="E19" s="49">
        <f>SUM(E14:E18)</f>
        <v>2745</v>
      </c>
    </row>
    <row r="20" spans="1:5" ht="14.1" customHeight="1" x14ac:dyDescent="0.25">
      <c r="A20" s="37" t="s">
        <v>42</v>
      </c>
      <c r="B20" s="48">
        <f>$B$8-10</f>
        <v>2003</v>
      </c>
      <c r="C20" s="49">
        <v>1291</v>
      </c>
      <c r="D20" s="49">
        <v>650</v>
      </c>
      <c r="E20" s="49">
        <v>641</v>
      </c>
    </row>
    <row r="21" spans="1:5" ht="14.1" customHeight="1" x14ac:dyDescent="0.25">
      <c r="A21" s="37" t="s">
        <v>43</v>
      </c>
      <c r="B21" s="48">
        <f>$B$8-11</f>
        <v>2002</v>
      </c>
      <c r="C21" s="49">
        <v>1290</v>
      </c>
      <c r="D21" s="49">
        <v>644</v>
      </c>
      <c r="E21" s="49">
        <v>646</v>
      </c>
    </row>
    <row r="22" spans="1:5" ht="14.1" customHeight="1" x14ac:dyDescent="0.25">
      <c r="A22" s="37" t="s">
        <v>44</v>
      </c>
      <c r="B22" s="48">
        <f>$B$8-12</f>
        <v>2001</v>
      </c>
      <c r="C22" s="49">
        <v>1303</v>
      </c>
      <c r="D22" s="49">
        <v>675</v>
      </c>
      <c r="E22" s="49">
        <v>628</v>
      </c>
    </row>
    <row r="23" spans="1:5" ht="14.1" customHeight="1" x14ac:dyDescent="0.25">
      <c r="A23" s="37" t="s">
        <v>45</v>
      </c>
      <c r="B23" s="48">
        <f>$B$8-13</f>
        <v>2000</v>
      </c>
      <c r="C23" s="49">
        <v>1497</v>
      </c>
      <c r="D23" s="49">
        <v>764</v>
      </c>
      <c r="E23" s="49">
        <v>733</v>
      </c>
    </row>
    <row r="24" spans="1:5" ht="14.1" customHeight="1" x14ac:dyDescent="0.25">
      <c r="A24" s="37" t="s">
        <v>46</v>
      </c>
      <c r="B24" s="48">
        <f>$B$8-14</f>
        <v>1999</v>
      </c>
      <c r="C24" s="49">
        <v>1478</v>
      </c>
      <c r="D24" s="49">
        <v>767</v>
      </c>
      <c r="E24" s="49">
        <v>711</v>
      </c>
    </row>
    <row r="25" spans="1:5" ht="14.1" customHeight="1" x14ac:dyDescent="0.25">
      <c r="A25" s="44" t="s">
        <v>36</v>
      </c>
      <c r="B25" s="50"/>
      <c r="C25" s="49">
        <f>SUM(C20:C24)</f>
        <v>6859</v>
      </c>
      <c r="D25" s="49">
        <f>SUM(D20:D24)</f>
        <v>3500</v>
      </c>
      <c r="E25" s="49">
        <f>SUM(E20:E24)</f>
        <v>3359</v>
      </c>
    </row>
    <row r="26" spans="1:5" ht="14.1" customHeight="1" x14ac:dyDescent="0.25">
      <c r="A26" s="37" t="s">
        <v>47</v>
      </c>
      <c r="B26" s="48">
        <f>$B$8-15</f>
        <v>1998</v>
      </c>
      <c r="C26" s="49">
        <v>1570</v>
      </c>
      <c r="D26" s="49">
        <v>748</v>
      </c>
      <c r="E26" s="49">
        <v>822</v>
      </c>
    </row>
    <row r="27" spans="1:5" ht="14.1" customHeight="1" x14ac:dyDescent="0.25">
      <c r="A27" s="37" t="s">
        <v>48</v>
      </c>
      <c r="B27" s="48">
        <f>$B$8-16</f>
        <v>1997</v>
      </c>
      <c r="C27" s="49">
        <v>1697</v>
      </c>
      <c r="D27" s="49">
        <v>844</v>
      </c>
      <c r="E27" s="49">
        <v>853</v>
      </c>
    </row>
    <row r="28" spans="1:5" ht="14.1" customHeight="1" x14ac:dyDescent="0.25">
      <c r="A28" s="37" t="s">
        <v>49</v>
      </c>
      <c r="B28" s="48">
        <f>$B$8-17</f>
        <v>1996</v>
      </c>
      <c r="C28" s="49">
        <v>1688</v>
      </c>
      <c r="D28" s="49">
        <v>857</v>
      </c>
      <c r="E28" s="49">
        <v>831</v>
      </c>
    </row>
    <row r="29" spans="1:5" ht="14.1" customHeight="1" x14ac:dyDescent="0.25">
      <c r="A29" s="37" t="s">
        <v>50</v>
      </c>
      <c r="B29" s="48">
        <f>$B$8-18</f>
        <v>1995</v>
      </c>
      <c r="C29" s="49">
        <v>1610</v>
      </c>
      <c r="D29" s="49">
        <v>819</v>
      </c>
      <c r="E29" s="49">
        <v>791</v>
      </c>
    </row>
    <row r="30" spans="1:5" ht="14.1" customHeight="1" x14ac:dyDescent="0.25">
      <c r="A30" s="36" t="s">
        <v>51</v>
      </c>
      <c r="B30" s="48">
        <f>$B$8-19</f>
        <v>1994</v>
      </c>
      <c r="C30" s="49">
        <v>1497</v>
      </c>
      <c r="D30" s="49">
        <v>776</v>
      </c>
      <c r="E30" s="49">
        <v>721</v>
      </c>
    </row>
    <row r="31" spans="1:5" ht="14.1" customHeight="1" x14ac:dyDescent="0.25">
      <c r="A31" s="44" t="s">
        <v>36</v>
      </c>
      <c r="B31" s="50"/>
      <c r="C31" s="49">
        <f>SUM(C26:C30)</f>
        <v>8062</v>
      </c>
      <c r="D31" s="49">
        <f>SUM(D26:D30)</f>
        <v>4044</v>
      </c>
      <c r="E31" s="49">
        <f>SUM(E26:E30)</f>
        <v>4018</v>
      </c>
    </row>
    <row r="32" spans="1:5" ht="14.1" customHeight="1" x14ac:dyDescent="0.25">
      <c r="A32" s="37" t="s">
        <v>52</v>
      </c>
      <c r="B32" s="48">
        <f>$B$8-20</f>
        <v>1993</v>
      </c>
      <c r="C32" s="49">
        <v>1512</v>
      </c>
      <c r="D32" s="49">
        <v>817</v>
      </c>
      <c r="E32" s="49">
        <v>695</v>
      </c>
    </row>
    <row r="33" spans="1:5" ht="14.1" customHeight="1" x14ac:dyDescent="0.25">
      <c r="A33" s="37" t="s">
        <v>53</v>
      </c>
      <c r="B33" s="48">
        <f>$B$8-21</f>
        <v>1992</v>
      </c>
      <c r="C33" s="49">
        <v>1392</v>
      </c>
      <c r="D33" s="49">
        <v>724</v>
      </c>
      <c r="E33" s="49">
        <v>668</v>
      </c>
    </row>
    <row r="34" spans="1:5" ht="14.1" customHeight="1" x14ac:dyDescent="0.25">
      <c r="A34" s="37" t="s">
        <v>54</v>
      </c>
      <c r="B34" s="48">
        <f>$B$8-22</f>
        <v>1991</v>
      </c>
      <c r="C34" s="49">
        <v>1369</v>
      </c>
      <c r="D34" s="49">
        <v>740</v>
      </c>
      <c r="E34" s="49">
        <v>629</v>
      </c>
    </row>
    <row r="35" spans="1:5" ht="14.1" customHeight="1" x14ac:dyDescent="0.25">
      <c r="A35" s="37" t="s">
        <v>55</v>
      </c>
      <c r="B35" s="48">
        <f>$B$8-23</f>
        <v>1990</v>
      </c>
      <c r="C35" s="49">
        <v>1362</v>
      </c>
      <c r="D35" s="49">
        <v>710</v>
      </c>
      <c r="E35" s="49">
        <v>652</v>
      </c>
    </row>
    <row r="36" spans="1:5" ht="14.1" customHeight="1" x14ac:dyDescent="0.25">
      <c r="A36" s="37" t="s">
        <v>56</v>
      </c>
      <c r="B36" s="48">
        <f>$B$8-24</f>
        <v>1989</v>
      </c>
      <c r="C36" s="49">
        <v>1283</v>
      </c>
      <c r="D36" s="49">
        <v>710</v>
      </c>
      <c r="E36" s="49">
        <v>573</v>
      </c>
    </row>
    <row r="37" spans="1:5" ht="14.1" customHeight="1" x14ac:dyDescent="0.25">
      <c r="A37" s="44" t="s">
        <v>36</v>
      </c>
      <c r="B37" s="50"/>
      <c r="C37" s="49">
        <f>SUM(C32:C36)</f>
        <v>6918</v>
      </c>
      <c r="D37" s="49">
        <f>SUM(D32:D36)</f>
        <v>3701</v>
      </c>
      <c r="E37" s="49">
        <f>SUM(E32:E36)</f>
        <v>3217</v>
      </c>
    </row>
    <row r="38" spans="1:5" ht="14.1" customHeight="1" x14ac:dyDescent="0.25">
      <c r="A38" s="37" t="s">
        <v>57</v>
      </c>
      <c r="B38" s="48">
        <f>$B$8-25</f>
        <v>1988</v>
      </c>
      <c r="C38" s="49">
        <v>1340</v>
      </c>
      <c r="D38" s="49">
        <v>684</v>
      </c>
      <c r="E38" s="49">
        <v>656</v>
      </c>
    </row>
    <row r="39" spans="1:5" ht="14.1" customHeight="1" x14ac:dyDescent="0.25">
      <c r="A39" s="37" t="s">
        <v>58</v>
      </c>
      <c r="B39" s="48">
        <f>$B$8-26</f>
        <v>1987</v>
      </c>
      <c r="C39" s="49">
        <v>1327</v>
      </c>
      <c r="D39" s="49">
        <v>685</v>
      </c>
      <c r="E39" s="49">
        <v>642</v>
      </c>
    </row>
    <row r="40" spans="1:5" ht="14.1" customHeight="1" x14ac:dyDescent="0.25">
      <c r="A40" s="37" t="s">
        <v>59</v>
      </c>
      <c r="B40" s="48">
        <f>$B$8-27</f>
        <v>1986</v>
      </c>
      <c r="C40" s="49">
        <v>1262</v>
      </c>
      <c r="D40" s="49">
        <v>653</v>
      </c>
      <c r="E40" s="49">
        <v>609</v>
      </c>
    </row>
    <row r="41" spans="1:5" ht="14.1" customHeight="1" x14ac:dyDescent="0.2">
      <c r="A41" s="37" t="s">
        <v>60</v>
      </c>
      <c r="B41" s="48">
        <f>$B$8-28</f>
        <v>1985</v>
      </c>
      <c r="C41" s="49">
        <v>1184</v>
      </c>
      <c r="D41" s="49">
        <v>646</v>
      </c>
      <c r="E41" s="49">
        <v>538</v>
      </c>
    </row>
    <row r="42" spans="1:5" ht="14.1" customHeight="1" x14ac:dyDescent="0.2">
      <c r="A42" s="37" t="s">
        <v>61</v>
      </c>
      <c r="B42" s="48">
        <f>$B$8-29</f>
        <v>1984</v>
      </c>
      <c r="C42" s="49">
        <v>1213</v>
      </c>
      <c r="D42" s="49">
        <v>590</v>
      </c>
      <c r="E42" s="49">
        <v>623</v>
      </c>
    </row>
    <row r="43" spans="1:5" ht="14.1" customHeight="1" x14ac:dyDescent="0.2">
      <c r="A43" s="44" t="s">
        <v>36</v>
      </c>
      <c r="B43" s="50"/>
      <c r="C43" s="49">
        <f>SUM(C38:C42)</f>
        <v>6326</v>
      </c>
      <c r="D43" s="49">
        <f>SUM(D38:D42)</f>
        <v>3258</v>
      </c>
      <c r="E43" s="49">
        <f>SUM(E38:E42)</f>
        <v>3068</v>
      </c>
    </row>
    <row r="44" spans="1:5" ht="14.1" customHeight="1" x14ac:dyDescent="0.2">
      <c r="A44" s="37" t="s">
        <v>62</v>
      </c>
      <c r="B44" s="48">
        <f>$B$8-30</f>
        <v>1983</v>
      </c>
      <c r="C44" s="49">
        <v>1235</v>
      </c>
      <c r="D44" s="49">
        <v>663</v>
      </c>
      <c r="E44" s="49">
        <v>572</v>
      </c>
    </row>
    <row r="45" spans="1:5" ht="14.1" customHeight="1" x14ac:dyDescent="0.2">
      <c r="A45" s="37" t="s">
        <v>63</v>
      </c>
      <c r="B45" s="48">
        <f>$B$8-31</f>
        <v>1982</v>
      </c>
      <c r="C45" s="49">
        <v>1266</v>
      </c>
      <c r="D45" s="49">
        <v>645</v>
      </c>
      <c r="E45" s="49">
        <v>621</v>
      </c>
    </row>
    <row r="46" spans="1:5" ht="14.1" customHeight="1" x14ac:dyDescent="0.2">
      <c r="A46" s="37" t="s">
        <v>64</v>
      </c>
      <c r="B46" s="48">
        <f>$B$8-32</f>
        <v>1981</v>
      </c>
      <c r="C46" s="49">
        <v>1284</v>
      </c>
      <c r="D46" s="49">
        <v>617</v>
      </c>
      <c r="E46" s="49">
        <v>667</v>
      </c>
    </row>
    <row r="47" spans="1:5" ht="14.1" customHeight="1" x14ac:dyDescent="0.2">
      <c r="A47" s="37" t="s">
        <v>65</v>
      </c>
      <c r="B47" s="48">
        <f>$B$8-33</f>
        <v>1980</v>
      </c>
      <c r="C47" s="49">
        <v>1280</v>
      </c>
      <c r="D47" s="49">
        <v>605</v>
      </c>
      <c r="E47" s="49">
        <v>675</v>
      </c>
    </row>
    <row r="48" spans="1:5" ht="14.1" customHeight="1" x14ac:dyDescent="0.2">
      <c r="A48" s="37" t="s">
        <v>66</v>
      </c>
      <c r="B48" s="48">
        <f>$B$8-34</f>
        <v>1979</v>
      </c>
      <c r="C48" s="49">
        <v>1246</v>
      </c>
      <c r="D48" s="49">
        <v>604</v>
      </c>
      <c r="E48" s="49">
        <v>642</v>
      </c>
    </row>
    <row r="49" spans="1:5" ht="14.1" customHeight="1" x14ac:dyDescent="0.2">
      <c r="A49" s="44" t="s">
        <v>36</v>
      </c>
      <c r="B49" s="50"/>
      <c r="C49" s="49">
        <f>SUM(C44:C48)</f>
        <v>6311</v>
      </c>
      <c r="D49" s="49">
        <f>SUM(D44:D48)</f>
        <v>3134</v>
      </c>
      <c r="E49" s="49">
        <f>SUM(E44:E48)</f>
        <v>3177</v>
      </c>
    </row>
    <row r="50" spans="1:5" ht="14.1" customHeight="1" x14ac:dyDescent="0.2">
      <c r="A50" s="37" t="s">
        <v>67</v>
      </c>
      <c r="B50" s="48">
        <f>$B$8-35</f>
        <v>1978</v>
      </c>
      <c r="C50" s="49">
        <v>1277</v>
      </c>
      <c r="D50" s="49">
        <v>648</v>
      </c>
      <c r="E50" s="49">
        <v>629</v>
      </c>
    </row>
    <row r="51" spans="1:5" ht="14.1" customHeight="1" x14ac:dyDescent="0.2">
      <c r="A51" s="37" t="s">
        <v>68</v>
      </c>
      <c r="B51" s="48">
        <f>$B$8-36</f>
        <v>1977</v>
      </c>
      <c r="C51" s="49">
        <v>1292</v>
      </c>
      <c r="D51" s="49">
        <v>633</v>
      </c>
      <c r="E51" s="49">
        <v>659</v>
      </c>
    </row>
    <row r="52" spans="1:5" ht="14.1" customHeight="1" x14ac:dyDescent="0.2">
      <c r="A52" s="37" t="s">
        <v>69</v>
      </c>
      <c r="B52" s="48">
        <f>$B$8-37</f>
        <v>1976</v>
      </c>
      <c r="C52" s="49">
        <v>1349</v>
      </c>
      <c r="D52" s="49">
        <v>672</v>
      </c>
      <c r="E52" s="49">
        <v>677</v>
      </c>
    </row>
    <row r="53" spans="1:5" ht="14.1" customHeight="1" x14ac:dyDescent="0.2">
      <c r="A53" s="37" t="s">
        <v>70</v>
      </c>
      <c r="B53" s="48">
        <f>$B$8-38</f>
        <v>1975</v>
      </c>
      <c r="C53" s="49">
        <v>1316</v>
      </c>
      <c r="D53" s="49">
        <v>659</v>
      </c>
      <c r="E53" s="49">
        <v>657</v>
      </c>
    </row>
    <row r="54" spans="1:5" ht="14.1" customHeight="1" x14ac:dyDescent="0.2">
      <c r="A54" s="36" t="s">
        <v>71</v>
      </c>
      <c r="B54" s="48">
        <f>$B$8-39</f>
        <v>1974</v>
      </c>
      <c r="C54" s="49">
        <v>1341</v>
      </c>
      <c r="D54" s="49">
        <v>691</v>
      </c>
      <c r="E54" s="49">
        <v>650</v>
      </c>
    </row>
    <row r="55" spans="1:5" ht="14.1" customHeight="1" x14ac:dyDescent="0.2">
      <c r="A55" s="43" t="s">
        <v>36</v>
      </c>
      <c r="B55" s="50"/>
      <c r="C55" s="49">
        <f>SUM(C50:C54)</f>
        <v>6575</v>
      </c>
      <c r="D55" s="49">
        <f>SUM(D50:D54)</f>
        <v>3303</v>
      </c>
      <c r="E55" s="49">
        <f>SUM(E50:E54)</f>
        <v>3272</v>
      </c>
    </row>
    <row r="56" spans="1:5" ht="14.1" customHeight="1" x14ac:dyDescent="0.2">
      <c r="A56" s="36" t="s">
        <v>72</v>
      </c>
      <c r="B56" s="48">
        <f>$B$8-40</f>
        <v>1973</v>
      </c>
      <c r="C56" s="49">
        <v>1448</v>
      </c>
      <c r="D56" s="49">
        <v>742</v>
      </c>
      <c r="E56" s="49">
        <v>706</v>
      </c>
    </row>
    <row r="57" spans="1:5" ht="14.1" customHeight="1" x14ac:dyDescent="0.2">
      <c r="A57" s="36" t="s">
        <v>73</v>
      </c>
      <c r="B57" s="48">
        <f>$B$8-41</f>
        <v>1972</v>
      </c>
      <c r="C57" s="49">
        <v>1565</v>
      </c>
      <c r="D57" s="49">
        <v>784</v>
      </c>
      <c r="E57" s="49">
        <v>781</v>
      </c>
    </row>
    <row r="58" spans="1:5" ht="14.1" customHeight="1" x14ac:dyDescent="0.2">
      <c r="A58" s="36" t="s">
        <v>74</v>
      </c>
      <c r="B58" s="48">
        <f>$B$8-42</f>
        <v>1971</v>
      </c>
      <c r="C58" s="49">
        <v>1778</v>
      </c>
      <c r="D58" s="49">
        <v>917</v>
      </c>
      <c r="E58" s="49">
        <v>861</v>
      </c>
    </row>
    <row r="59" spans="1:5" ht="14.1" customHeight="1" x14ac:dyDescent="0.2">
      <c r="A59" s="36" t="s">
        <v>75</v>
      </c>
      <c r="B59" s="48">
        <f>$B$8-43</f>
        <v>1970</v>
      </c>
      <c r="C59" s="49">
        <v>1950</v>
      </c>
      <c r="D59" s="49">
        <v>954</v>
      </c>
      <c r="E59" s="49">
        <v>996</v>
      </c>
    </row>
    <row r="60" spans="1:5" ht="14.1" customHeight="1" x14ac:dyDescent="0.2">
      <c r="A60" s="36" t="s">
        <v>76</v>
      </c>
      <c r="B60" s="48">
        <f>$B$8-44</f>
        <v>1969</v>
      </c>
      <c r="C60" s="49">
        <v>2184</v>
      </c>
      <c r="D60" s="49">
        <v>1071</v>
      </c>
      <c r="E60" s="49">
        <v>1113</v>
      </c>
    </row>
    <row r="61" spans="1:5" ht="14.1" customHeight="1" x14ac:dyDescent="0.2">
      <c r="A61" s="44" t="s">
        <v>36</v>
      </c>
      <c r="B61" s="50"/>
      <c r="C61" s="49">
        <f>SUM(C56:C60)</f>
        <v>8925</v>
      </c>
      <c r="D61" s="49">
        <f>SUM(D56:D60)</f>
        <v>4468</v>
      </c>
      <c r="E61" s="49">
        <f>SUM(E56:E60)</f>
        <v>4457</v>
      </c>
    </row>
    <row r="62" spans="1:5" ht="14.1" customHeight="1" x14ac:dyDescent="0.2">
      <c r="A62" s="37" t="s">
        <v>77</v>
      </c>
      <c r="B62" s="48">
        <f>$B$8-45</f>
        <v>1968</v>
      </c>
      <c r="C62" s="49">
        <v>2227</v>
      </c>
      <c r="D62" s="49">
        <v>1122</v>
      </c>
      <c r="E62" s="49">
        <v>1105</v>
      </c>
    </row>
    <row r="63" spans="1:5" ht="14.1" customHeight="1" x14ac:dyDescent="0.2">
      <c r="A63" s="37" t="s">
        <v>78</v>
      </c>
      <c r="B63" s="48">
        <f>$B$8-46</f>
        <v>1967</v>
      </c>
      <c r="C63" s="49">
        <v>2282</v>
      </c>
      <c r="D63" s="49">
        <v>1145</v>
      </c>
      <c r="E63" s="49">
        <v>1137</v>
      </c>
    </row>
    <row r="64" spans="1:5" ht="14.1" customHeight="1" x14ac:dyDescent="0.2">
      <c r="A64" s="37" t="s">
        <v>79</v>
      </c>
      <c r="B64" s="48">
        <f>$B$8-47</f>
        <v>1966</v>
      </c>
      <c r="C64" s="49">
        <v>2285</v>
      </c>
      <c r="D64" s="49">
        <v>1145</v>
      </c>
      <c r="E64" s="49">
        <v>1140</v>
      </c>
    </row>
    <row r="65" spans="1:5" ht="14.1" customHeight="1" x14ac:dyDescent="0.2">
      <c r="A65" s="37" t="s">
        <v>80</v>
      </c>
      <c r="B65" s="48">
        <f>$B$8-48</f>
        <v>1965</v>
      </c>
      <c r="C65" s="49">
        <v>2294</v>
      </c>
      <c r="D65" s="49">
        <v>1144</v>
      </c>
      <c r="E65" s="49">
        <v>1150</v>
      </c>
    </row>
    <row r="66" spans="1:5" ht="14.1" customHeight="1" x14ac:dyDescent="0.2">
      <c r="A66" s="37" t="s">
        <v>81</v>
      </c>
      <c r="B66" s="48">
        <f>$B$8-49</f>
        <v>1964</v>
      </c>
      <c r="C66" s="49">
        <v>2310</v>
      </c>
      <c r="D66" s="49">
        <v>1159</v>
      </c>
      <c r="E66" s="49">
        <v>1151</v>
      </c>
    </row>
    <row r="67" spans="1:5" ht="14.1" customHeight="1" x14ac:dyDescent="0.2">
      <c r="A67" s="44" t="s">
        <v>36</v>
      </c>
      <c r="B67" s="50"/>
      <c r="C67" s="49">
        <f>SUM(C62:C66)</f>
        <v>11398</v>
      </c>
      <c r="D67" s="49">
        <f>SUM(D62:D66)</f>
        <v>5715</v>
      </c>
      <c r="E67" s="49">
        <f>SUM(E62:E66)</f>
        <v>5683</v>
      </c>
    </row>
    <row r="68" spans="1:5" ht="14.1" customHeight="1" x14ac:dyDescent="0.2">
      <c r="A68" s="37" t="s">
        <v>82</v>
      </c>
      <c r="B68" s="48">
        <f>$B$8-50</f>
        <v>1963</v>
      </c>
      <c r="C68" s="49">
        <v>2347</v>
      </c>
      <c r="D68" s="49">
        <v>1191</v>
      </c>
      <c r="E68" s="49">
        <v>1156</v>
      </c>
    </row>
    <row r="69" spans="1:5" ht="14.1" customHeight="1" x14ac:dyDescent="0.2">
      <c r="A69" s="37" t="s">
        <v>83</v>
      </c>
      <c r="B69" s="48">
        <f>$B$8-51</f>
        <v>1962</v>
      </c>
      <c r="C69" s="49">
        <v>2225</v>
      </c>
      <c r="D69" s="49">
        <v>1086</v>
      </c>
      <c r="E69" s="49">
        <v>1139</v>
      </c>
    </row>
    <row r="70" spans="1:5" ht="14.1" customHeight="1" x14ac:dyDescent="0.2">
      <c r="A70" s="37" t="s">
        <v>84</v>
      </c>
      <c r="B70" s="48">
        <f>$B$8-52</f>
        <v>1961</v>
      </c>
      <c r="C70" s="49">
        <v>2165</v>
      </c>
      <c r="D70" s="49">
        <v>1079</v>
      </c>
      <c r="E70" s="49">
        <v>1086</v>
      </c>
    </row>
    <row r="71" spans="1:5" ht="14.1" customHeight="1" x14ac:dyDescent="0.2">
      <c r="A71" s="37" t="s">
        <v>85</v>
      </c>
      <c r="B71" s="48">
        <f>$B$8-53</f>
        <v>1960</v>
      </c>
      <c r="C71" s="49">
        <v>2101</v>
      </c>
      <c r="D71" s="49">
        <v>1032</v>
      </c>
      <c r="E71" s="49">
        <v>1069</v>
      </c>
    </row>
    <row r="72" spans="1:5" ht="14.1" customHeight="1" x14ac:dyDescent="0.2">
      <c r="A72" s="37" t="s">
        <v>86</v>
      </c>
      <c r="B72" s="48">
        <f>$B$8-54</f>
        <v>1959</v>
      </c>
      <c r="C72" s="49">
        <v>2119</v>
      </c>
      <c r="D72" s="49">
        <v>1031</v>
      </c>
      <c r="E72" s="49">
        <v>1088</v>
      </c>
    </row>
    <row r="73" spans="1:5" ht="14.1" customHeight="1" x14ac:dyDescent="0.2">
      <c r="A73" s="44" t="s">
        <v>36</v>
      </c>
      <c r="B73" s="50"/>
      <c r="C73" s="49">
        <f>SUM(C68:C72)</f>
        <v>10957</v>
      </c>
      <c r="D73" s="49">
        <f>SUM(D68:D72)</f>
        <v>5419</v>
      </c>
      <c r="E73" s="49">
        <f>SUM(E68:E72)</f>
        <v>5538</v>
      </c>
    </row>
    <row r="74" spans="1:5" ht="14.1" customHeight="1" x14ac:dyDescent="0.2">
      <c r="A74" s="37" t="s">
        <v>87</v>
      </c>
      <c r="B74" s="48">
        <f>$B$8-55</f>
        <v>1958</v>
      </c>
      <c r="C74" s="49">
        <v>2008</v>
      </c>
      <c r="D74" s="49">
        <v>994</v>
      </c>
      <c r="E74" s="49">
        <v>1014</v>
      </c>
    </row>
    <row r="75" spans="1:5" ht="14.1" customHeight="1" x14ac:dyDescent="0.2">
      <c r="A75" s="37" t="s">
        <v>88</v>
      </c>
      <c r="B75" s="48">
        <f>$B$8-56</f>
        <v>1957</v>
      </c>
      <c r="C75" s="49">
        <v>1921</v>
      </c>
      <c r="D75" s="49">
        <v>949</v>
      </c>
      <c r="E75" s="49">
        <v>972</v>
      </c>
    </row>
    <row r="76" spans="1:5" ht="13.15" customHeight="1" x14ac:dyDescent="0.2">
      <c r="A76" s="37" t="s">
        <v>89</v>
      </c>
      <c r="B76" s="48">
        <f>$B$8-57</f>
        <v>1956</v>
      </c>
      <c r="C76" s="49">
        <v>1823</v>
      </c>
      <c r="D76" s="49">
        <v>891</v>
      </c>
      <c r="E76" s="49">
        <v>932</v>
      </c>
    </row>
    <row r="77" spans="1:5" ht="14.1" customHeight="1" x14ac:dyDescent="0.2">
      <c r="A77" s="36" t="s">
        <v>90</v>
      </c>
      <c r="B77" s="48">
        <f>$B$8-58</f>
        <v>1955</v>
      </c>
      <c r="C77" s="49">
        <v>1835</v>
      </c>
      <c r="D77" s="49">
        <v>916</v>
      </c>
      <c r="E77" s="49">
        <v>919</v>
      </c>
    </row>
    <row r="78" spans="1:5" x14ac:dyDescent="0.2">
      <c r="A78" s="37" t="s">
        <v>91</v>
      </c>
      <c r="B78" s="48">
        <f>$B$8-59</f>
        <v>1954</v>
      </c>
      <c r="C78" s="49">
        <v>1846</v>
      </c>
      <c r="D78" s="49">
        <v>890</v>
      </c>
      <c r="E78" s="49">
        <v>956</v>
      </c>
    </row>
    <row r="79" spans="1:5" x14ac:dyDescent="0.2">
      <c r="A79" s="44" t="s">
        <v>36</v>
      </c>
      <c r="B79" s="50"/>
      <c r="C79" s="49">
        <f>SUM(C74:C78)</f>
        <v>9433</v>
      </c>
      <c r="D79" s="49">
        <f>SUM(D74:D78)</f>
        <v>4640</v>
      </c>
      <c r="E79" s="49">
        <f>SUM(E74:E78)</f>
        <v>4793</v>
      </c>
    </row>
    <row r="80" spans="1:5" x14ac:dyDescent="0.2">
      <c r="A80" s="37" t="s">
        <v>92</v>
      </c>
      <c r="B80" s="48">
        <f>$B$8-60</f>
        <v>1953</v>
      </c>
      <c r="C80" s="49">
        <v>1758</v>
      </c>
      <c r="D80" s="49">
        <v>889</v>
      </c>
      <c r="E80" s="49">
        <v>869</v>
      </c>
    </row>
    <row r="81" spans="1:5" x14ac:dyDescent="0.2">
      <c r="A81" s="37" t="s">
        <v>93</v>
      </c>
      <c r="B81" s="48">
        <f>$B$8-61</f>
        <v>1952</v>
      </c>
      <c r="C81" s="49">
        <v>1830</v>
      </c>
      <c r="D81" s="49">
        <v>911</v>
      </c>
      <c r="E81" s="49">
        <v>919</v>
      </c>
    </row>
    <row r="82" spans="1:5" x14ac:dyDescent="0.2">
      <c r="A82" s="37" t="s">
        <v>94</v>
      </c>
      <c r="B82" s="48">
        <f>$B$8-62</f>
        <v>1951</v>
      </c>
      <c r="C82" s="49">
        <v>1812</v>
      </c>
      <c r="D82" s="49">
        <v>879</v>
      </c>
      <c r="E82" s="49">
        <v>933</v>
      </c>
    </row>
    <row r="83" spans="1:5" x14ac:dyDescent="0.2">
      <c r="A83" s="37" t="s">
        <v>95</v>
      </c>
      <c r="B83" s="48">
        <f>$B$8-63</f>
        <v>1950</v>
      </c>
      <c r="C83" s="49">
        <v>1787</v>
      </c>
      <c r="D83" s="49">
        <v>900</v>
      </c>
      <c r="E83" s="49">
        <v>887</v>
      </c>
    </row>
    <row r="84" spans="1:5" x14ac:dyDescent="0.2">
      <c r="A84" s="37" t="s">
        <v>96</v>
      </c>
      <c r="B84" s="48">
        <f>$B$8-64</f>
        <v>1949</v>
      </c>
      <c r="C84" s="49">
        <v>1843</v>
      </c>
      <c r="D84" s="49">
        <v>914</v>
      </c>
      <c r="E84" s="49">
        <v>929</v>
      </c>
    </row>
    <row r="85" spans="1:5" x14ac:dyDescent="0.2">
      <c r="A85" s="44" t="s">
        <v>36</v>
      </c>
      <c r="B85" s="50"/>
      <c r="C85" s="49">
        <f>SUM(C80:C84)</f>
        <v>9030</v>
      </c>
      <c r="D85" s="49">
        <f>SUM(D80:D84)</f>
        <v>4493</v>
      </c>
      <c r="E85" s="49">
        <f>SUM(E80:E84)</f>
        <v>4537</v>
      </c>
    </row>
    <row r="86" spans="1:5" x14ac:dyDescent="0.2">
      <c r="A86" s="37" t="s">
        <v>97</v>
      </c>
      <c r="B86" s="48">
        <f>$B$8-65</f>
        <v>1948</v>
      </c>
      <c r="C86" s="49">
        <v>1752</v>
      </c>
      <c r="D86" s="49">
        <v>866</v>
      </c>
      <c r="E86" s="49">
        <v>886</v>
      </c>
    </row>
    <row r="87" spans="1:5" x14ac:dyDescent="0.2">
      <c r="A87" s="37" t="s">
        <v>98</v>
      </c>
      <c r="B87" s="48">
        <f>$B$8-66</f>
        <v>1947</v>
      </c>
      <c r="C87" s="49">
        <v>1517</v>
      </c>
      <c r="D87" s="49">
        <v>737</v>
      </c>
      <c r="E87" s="49">
        <v>780</v>
      </c>
    </row>
    <row r="88" spans="1:5" x14ac:dyDescent="0.2">
      <c r="A88" s="37" t="s">
        <v>99</v>
      </c>
      <c r="B88" s="48">
        <f>$B$8-67</f>
        <v>1946</v>
      </c>
      <c r="C88" s="49">
        <v>1538</v>
      </c>
      <c r="D88" s="49">
        <v>751</v>
      </c>
      <c r="E88" s="49">
        <v>787</v>
      </c>
    </row>
    <row r="89" spans="1:5" x14ac:dyDescent="0.2">
      <c r="A89" s="37" t="s">
        <v>100</v>
      </c>
      <c r="B89" s="48">
        <f>$B$8-68</f>
        <v>1945</v>
      </c>
      <c r="C89" s="49">
        <v>1172</v>
      </c>
      <c r="D89" s="49">
        <v>597</v>
      </c>
      <c r="E89" s="49">
        <v>575</v>
      </c>
    </row>
    <row r="90" spans="1:5" x14ac:dyDescent="0.2">
      <c r="A90" s="37" t="s">
        <v>101</v>
      </c>
      <c r="B90" s="48">
        <f>$B$8-69</f>
        <v>1944</v>
      </c>
      <c r="C90" s="49">
        <v>1564</v>
      </c>
      <c r="D90" s="49">
        <v>783</v>
      </c>
      <c r="E90" s="49">
        <v>781</v>
      </c>
    </row>
    <row r="91" spans="1:5" x14ac:dyDescent="0.2">
      <c r="A91" s="44" t="s">
        <v>36</v>
      </c>
      <c r="B91" s="50"/>
      <c r="C91" s="49">
        <f>SUM(C86:C90)</f>
        <v>7543</v>
      </c>
      <c r="D91" s="49">
        <f>SUM(D86:D90)</f>
        <v>3734</v>
      </c>
      <c r="E91" s="49">
        <f>SUM(E86:E90)</f>
        <v>3809</v>
      </c>
    </row>
    <row r="92" spans="1:5" x14ac:dyDescent="0.2">
      <c r="A92" s="37" t="s">
        <v>102</v>
      </c>
      <c r="B92" s="48">
        <f>$B$8-70</f>
        <v>1943</v>
      </c>
      <c r="C92" s="49">
        <v>1626</v>
      </c>
      <c r="D92" s="49">
        <v>803</v>
      </c>
      <c r="E92" s="49">
        <v>823</v>
      </c>
    </row>
    <row r="93" spans="1:5" x14ac:dyDescent="0.2">
      <c r="A93" s="37" t="s">
        <v>103</v>
      </c>
      <c r="B93" s="48">
        <f>$B$8-71</f>
        <v>1942</v>
      </c>
      <c r="C93" s="49">
        <v>1542</v>
      </c>
      <c r="D93" s="49">
        <v>746</v>
      </c>
      <c r="E93" s="49">
        <v>796</v>
      </c>
    </row>
    <row r="94" spans="1:5" x14ac:dyDescent="0.2">
      <c r="A94" s="37" t="s">
        <v>104</v>
      </c>
      <c r="B94" s="48">
        <f>$B$8-72</f>
        <v>1941</v>
      </c>
      <c r="C94" s="49">
        <v>1830</v>
      </c>
      <c r="D94" s="49">
        <v>868</v>
      </c>
      <c r="E94" s="49">
        <v>962</v>
      </c>
    </row>
    <row r="95" spans="1:5" x14ac:dyDescent="0.2">
      <c r="A95" s="37" t="s">
        <v>105</v>
      </c>
      <c r="B95" s="48">
        <f>$B$8-73</f>
        <v>1940</v>
      </c>
      <c r="C95" s="49">
        <v>1924</v>
      </c>
      <c r="D95" s="49">
        <v>919</v>
      </c>
      <c r="E95" s="49">
        <v>1005</v>
      </c>
    </row>
    <row r="96" spans="1:5" x14ac:dyDescent="0.2">
      <c r="A96" s="37" t="s">
        <v>106</v>
      </c>
      <c r="B96" s="48">
        <f>$B$8-74</f>
        <v>1939</v>
      </c>
      <c r="C96" s="49">
        <v>1997</v>
      </c>
      <c r="D96" s="49">
        <v>974</v>
      </c>
      <c r="E96" s="49">
        <v>1023</v>
      </c>
    </row>
    <row r="97" spans="1:5" x14ac:dyDescent="0.2">
      <c r="A97" s="44" t="s">
        <v>36</v>
      </c>
      <c r="B97" s="50"/>
      <c r="C97" s="49">
        <f>SUM(C92:C96)</f>
        <v>8919</v>
      </c>
      <c r="D97" s="49">
        <f>SUM(D92:D96)</f>
        <v>4310</v>
      </c>
      <c r="E97" s="49">
        <f>SUM(E92:E96)</f>
        <v>4609</v>
      </c>
    </row>
    <row r="98" spans="1:5" x14ac:dyDescent="0.2">
      <c r="A98" s="37" t="s">
        <v>107</v>
      </c>
      <c r="B98" s="48">
        <f>$B$8-75</f>
        <v>1938</v>
      </c>
      <c r="C98" s="49">
        <v>1690</v>
      </c>
      <c r="D98" s="49">
        <v>785</v>
      </c>
      <c r="E98" s="49">
        <v>905</v>
      </c>
    </row>
    <row r="99" spans="1:5" x14ac:dyDescent="0.2">
      <c r="A99" s="37" t="s">
        <v>108</v>
      </c>
      <c r="B99" s="48">
        <f>$B$8-76</f>
        <v>1937</v>
      </c>
      <c r="C99" s="49">
        <v>1553</v>
      </c>
      <c r="D99" s="49">
        <v>746</v>
      </c>
      <c r="E99" s="49">
        <v>807</v>
      </c>
    </row>
    <row r="100" spans="1:5" x14ac:dyDescent="0.2">
      <c r="A100" s="37" t="s">
        <v>109</v>
      </c>
      <c r="B100" s="48">
        <f>$B$8-77</f>
        <v>1936</v>
      </c>
      <c r="C100" s="49">
        <v>1469</v>
      </c>
      <c r="D100" s="49">
        <v>650</v>
      </c>
      <c r="E100" s="49">
        <v>819</v>
      </c>
    </row>
    <row r="101" spans="1:5" x14ac:dyDescent="0.2">
      <c r="A101" s="37" t="s">
        <v>110</v>
      </c>
      <c r="B101" s="48">
        <f>$B$8-78</f>
        <v>1935</v>
      </c>
      <c r="C101" s="49">
        <v>1282</v>
      </c>
      <c r="D101" s="49">
        <v>558</v>
      </c>
      <c r="E101" s="49">
        <v>724</v>
      </c>
    </row>
    <row r="102" spans="1:5" x14ac:dyDescent="0.2">
      <c r="A102" s="38" t="s">
        <v>111</v>
      </c>
      <c r="B102" s="48">
        <f>$B$8-79</f>
        <v>1934</v>
      </c>
      <c r="C102" s="49">
        <v>1239</v>
      </c>
      <c r="D102" s="49">
        <v>546</v>
      </c>
      <c r="E102" s="49">
        <v>693</v>
      </c>
    </row>
    <row r="103" spans="1:5" x14ac:dyDescent="0.2">
      <c r="A103" s="45" t="s">
        <v>36</v>
      </c>
      <c r="B103" s="51"/>
      <c r="C103" s="49">
        <f>SUM(C98:C102)</f>
        <v>7233</v>
      </c>
      <c r="D103" s="49">
        <f>SUM(D98:D102)</f>
        <v>3285</v>
      </c>
      <c r="E103" s="49">
        <f>SUM(E98:E102)</f>
        <v>3948</v>
      </c>
    </row>
    <row r="104" spans="1:5" x14ac:dyDescent="0.2">
      <c r="A104" s="38" t="s">
        <v>112</v>
      </c>
      <c r="B104" s="48">
        <f>$B$8-80</f>
        <v>1933</v>
      </c>
      <c r="C104" s="49">
        <v>870</v>
      </c>
      <c r="D104" s="49">
        <v>376</v>
      </c>
      <c r="E104" s="49">
        <v>494</v>
      </c>
    </row>
    <row r="105" spans="1:5" x14ac:dyDescent="0.2">
      <c r="A105" s="38" t="s">
        <v>123</v>
      </c>
      <c r="B105" s="48">
        <f>$B$8-81</f>
        <v>1932</v>
      </c>
      <c r="C105" s="49">
        <v>821</v>
      </c>
      <c r="D105" s="49">
        <v>338</v>
      </c>
      <c r="E105" s="49">
        <v>483</v>
      </c>
    </row>
    <row r="106" spans="1:5" s="24" customFormat="1" x14ac:dyDescent="0.2">
      <c r="A106" s="38" t="s">
        <v>121</v>
      </c>
      <c r="B106" s="48">
        <f>$B$8-82</f>
        <v>1931</v>
      </c>
      <c r="C106" s="49">
        <v>805</v>
      </c>
      <c r="D106" s="49">
        <v>330</v>
      </c>
      <c r="E106" s="49">
        <v>475</v>
      </c>
    </row>
    <row r="107" spans="1:5" x14ac:dyDescent="0.2">
      <c r="A107" s="38" t="s">
        <v>124</v>
      </c>
      <c r="B107" s="48">
        <f>$B$8-83</f>
        <v>1930</v>
      </c>
      <c r="C107" s="49">
        <v>746</v>
      </c>
      <c r="D107" s="49">
        <v>304</v>
      </c>
      <c r="E107" s="49">
        <v>442</v>
      </c>
    </row>
    <row r="108" spans="1:5" x14ac:dyDescent="0.2">
      <c r="A108" s="38" t="s">
        <v>122</v>
      </c>
      <c r="B108" s="48">
        <f>$B$8-84</f>
        <v>1929</v>
      </c>
      <c r="C108" s="49">
        <v>685</v>
      </c>
      <c r="D108" s="49">
        <v>280</v>
      </c>
      <c r="E108" s="49">
        <v>405</v>
      </c>
    </row>
    <row r="109" spans="1:5" x14ac:dyDescent="0.2">
      <c r="A109" s="45" t="s">
        <v>36</v>
      </c>
      <c r="B109" s="51"/>
      <c r="C109" s="49">
        <f>SUM(C104:C108)</f>
        <v>3927</v>
      </c>
      <c r="D109" s="49">
        <f>SUM(D104:D108)</f>
        <v>1628</v>
      </c>
      <c r="E109" s="49">
        <f>SUM(E104:E108)</f>
        <v>2299</v>
      </c>
    </row>
    <row r="110" spans="1:5" x14ac:dyDescent="0.2">
      <c r="A110" s="38" t="s">
        <v>113</v>
      </c>
      <c r="B110" s="48">
        <f>$B$8-85</f>
        <v>1928</v>
      </c>
      <c r="C110" s="49">
        <v>625</v>
      </c>
      <c r="D110" s="49">
        <v>235</v>
      </c>
      <c r="E110" s="49">
        <v>390</v>
      </c>
    </row>
    <row r="111" spans="1:5" x14ac:dyDescent="0.2">
      <c r="A111" s="38" t="s">
        <v>114</v>
      </c>
      <c r="B111" s="48">
        <f>$B$8-86</f>
        <v>1927</v>
      </c>
      <c r="C111" s="49">
        <v>542</v>
      </c>
      <c r="D111" s="49">
        <v>193</v>
      </c>
      <c r="E111" s="49">
        <v>349</v>
      </c>
    </row>
    <row r="112" spans="1:5" x14ac:dyDescent="0.2">
      <c r="A112" s="38" t="s">
        <v>115</v>
      </c>
      <c r="B112" s="48">
        <f>$B$8-87</f>
        <v>1926</v>
      </c>
      <c r="C112" s="49">
        <v>498</v>
      </c>
      <c r="D112" s="49">
        <v>150</v>
      </c>
      <c r="E112" s="49">
        <v>348</v>
      </c>
    </row>
    <row r="113" spans="1:5" x14ac:dyDescent="0.2">
      <c r="A113" s="38" t="s">
        <v>116</v>
      </c>
      <c r="B113" s="48">
        <f>$B$8-88</f>
        <v>1925</v>
      </c>
      <c r="C113" s="49">
        <v>393</v>
      </c>
      <c r="D113" s="49">
        <v>109</v>
      </c>
      <c r="E113" s="49">
        <v>284</v>
      </c>
    </row>
    <row r="114" spans="1:5" x14ac:dyDescent="0.2">
      <c r="A114" s="38" t="s">
        <v>117</v>
      </c>
      <c r="B114" s="48">
        <f>$B$8-89</f>
        <v>1924</v>
      </c>
      <c r="C114" s="49">
        <v>365</v>
      </c>
      <c r="D114" s="49">
        <v>88</v>
      </c>
      <c r="E114" s="49">
        <v>277</v>
      </c>
    </row>
    <row r="115" spans="1:5" x14ac:dyDescent="0.2">
      <c r="A115" s="45" t="s">
        <v>36</v>
      </c>
      <c r="B115" s="52"/>
      <c r="C115" s="49">
        <f>SUM(C110:C114)</f>
        <v>2423</v>
      </c>
      <c r="D115" s="49">
        <f>SUM(D110:D114)</f>
        <v>775</v>
      </c>
      <c r="E115" s="49">
        <f>SUM(E110:E114)</f>
        <v>1648</v>
      </c>
    </row>
    <row r="116" spans="1:5" x14ac:dyDescent="0.2">
      <c r="A116" s="38" t="s">
        <v>118</v>
      </c>
      <c r="B116" s="48">
        <f>$B$8-90</f>
        <v>1923</v>
      </c>
      <c r="C116" s="49">
        <v>1194</v>
      </c>
      <c r="D116" s="49">
        <v>286</v>
      </c>
      <c r="E116" s="49">
        <v>908</v>
      </c>
    </row>
    <row r="117" spans="1:5" x14ac:dyDescent="0.2">
      <c r="A117" s="39"/>
      <c r="B117" s="42" t="s">
        <v>119</v>
      </c>
      <c r="C117" s="22"/>
      <c r="D117" s="22"/>
      <c r="E117" s="22"/>
    </row>
    <row r="118" spans="1:5" x14ac:dyDescent="0.2">
      <c r="A118" s="40" t="s">
        <v>120</v>
      </c>
      <c r="B118" s="53"/>
      <c r="C118" s="54">
        <v>132665</v>
      </c>
      <c r="D118" s="54">
        <v>65120</v>
      </c>
      <c r="E118" s="54">
        <v>67545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2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13 SH</oddFooter>
  </headerFooter>
  <rowBreaks count="2" manualBreakCount="2">
    <brk id="49" max="16383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16</vt:i4>
      </vt:variant>
    </vt:vector>
  </HeadingPairs>
  <TitlesOfParts>
    <vt:vector size="36" baseType="lpstr">
      <vt:lpstr>V0_1</vt:lpstr>
      <vt:lpstr>V0_2</vt:lpstr>
      <vt:lpstr>V0_3</vt:lpstr>
      <vt:lpstr>Kreise_1</vt:lpstr>
      <vt:lpstr>Flensburg_1</vt:lpstr>
      <vt:lpstr>Kiel_1</vt:lpstr>
      <vt:lpstr>Lübeck_1</vt:lpstr>
      <vt:lpstr>Neumünster_1</vt:lpstr>
      <vt:lpstr>Dithmarschen_1</vt:lpstr>
      <vt:lpstr>Lauenbg_1</vt:lpstr>
      <vt:lpstr>Nordfriesl_1</vt:lpstr>
      <vt:lpstr>Ostholstein_1</vt:lpstr>
      <vt:lpstr>Pinneberg_1</vt:lpstr>
      <vt:lpstr>Ploen_1</vt:lpstr>
      <vt:lpstr>Rendbg-Eckernf_1</vt:lpstr>
      <vt:lpstr>Schleswig-Fl_1</vt:lpstr>
      <vt:lpstr>Segeberg_1</vt:lpstr>
      <vt:lpstr>Steinburg_1</vt:lpstr>
      <vt:lpstr>Stormarn_1</vt:lpstr>
      <vt:lpstr>SH-Gesamt_1</vt:lpstr>
      <vt:lpstr>Dithmarschen_1!Drucktitel</vt:lpstr>
      <vt:lpstr>Flensburg_1!Drucktitel</vt:lpstr>
      <vt:lpstr>Kiel_1!Drucktitel</vt:lpstr>
      <vt:lpstr>Lauenbg_1!Drucktitel</vt:lpstr>
      <vt:lpstr>Lübeck_1!Drucktitel</vt:lpstr>
      <vt:lpstr>Neumünster_1!Drucktitel</vt:lpstr>
      <vt:lpstr>Nordfriesl_1!Drucktitel</vt:lpstr>
      <vt:lpstr>Ostholstein_1!Drucktitel</vt:lpstr>
      <vt:lpstr>Pinneberg_1!Drucktitel</vt:lpstr>
      <vt:lpstr>Ploen_1!Drucktitel</vt:lpstr>
      <vt:lpstr>'Rendbg-Eckernf_1'!Drucktitel</vt:lpstr>
      <vt:lpstr>'Schleswig-Fl_1'!Drucktitel</vt:lpstr>
      <vt:lpstr>Segeberg_1!Drucktitel</vt:lpstr>
      <vt:lpstr>'SH-Gesamt_1'!Drucktitel</vt:lpstr>
      <vt:lpstr>Steinburg_1!Drucktitel</vt:lpstr>
      <vt:lpstr>Stormarn_1!Drucktitel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2015-06-15T08:52:24Z</cp:lastPrinted>
  <dcterms:created xsi:type="dcterms:W3CDTF">2012-03-28T07:56:08Z</dcterms:created>
  <dcterms:modified xsi:type="dcterms:W3CDTF">2015-06-15T09:07:02Z</dcterms:modified>
  <cp:category>LIS-Bericht</cp:category>
</cp:coreProperties>
</file>