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E II 2_E III 2 j12 SH" sheetId="11" r:id="rId1"/>
    <sheet name="Impressum (S.2)" sheetId="12" r:id="rId2"/>
    <sheet name="Inhaltsverzeichnis (S.3)" sheetId="27" r:id="rId3"/>
    <sheet name="Rechtsgrundl._Definit (S.4)" sheetId="28" r:id="rId4"/>
    <sheet name="Klassifikation (S.5)" sheetId="30" r:id="rId5"/>
    <sheet name="Text_Tab.1 (S.6)" sheetId="31" r:id="rId6"/>
    <sheet name="Tab.2 (S.7)" sheetId="14" r:id="rId7"/>
    <sheet name="Tab.3.1 (S.8)" sheetId="15" r:id="rId8"/>
    <sheet name="Tab.3.2 (S.9)" sheetId="16" r:id="rId9"/>
    <sheet name="Tab.3.3 (S.10) " sheetId="17" r:id="rId10"/>
    <sheet name="Tab.3.4 (S.11)" sheetId="18" r:id="rId11"/>
    <sheet name="Tab.3.5 (S.12)" sheetId="19" r:id="rId12"/>
    <sheet name="Tab.3.6 (S.13)" sheetId="20" r:id="rId13"/>
    <sheet name="Tab.3.7 (S.14)" sheetId="21" r:id="rId14"/>
    <sheet name="Tab.3.8 (S.15-17)" sheetId="51" r:id="rId15"/>
    <sheet name="noch Tab.3.8 (S.18-20)" sheetId="52" r:id="rId16"/>
    <sheet name="Klas.Bauinst.u.S.Ausb. (S.21)" sheetId="32" r:id="rId17"/>
    <sheet name="Tab.3.9 (S.22)" sheetId="53" r:id="rId18"/>
    <sheet name="Tab.4.1 (S.23-25)" sheetId="22" r:id="rId19"/>
    <sheet name="noch Tab.4.1 (S.26-28)" sheetId="54" r:id="rId20"/>
    <sheet name="Tab.4.2 (S.29)" sheetId="23" r:id="rId21"/>
    <sheet name="T3_1" sheetId="9" state="hidden" r:id="rId22"/>
    <sheet name="Tab.4.3 (S.30)" sheetId="55" r:id="rId23"/>
    <sheet name="Tab.4.4 (S.31)" sheetId="56" r:id="rId24"/>
  </sheets>
  <calcPr calcId="145621"/>
</workbook>
</file>

<file path=xl/calcChain.xml><?xml version="1.0" encoding="utf-8"?>
<calcChain xmlns="http://schemas.openxmlformats.org/spreadsheetml/2006/main">
  <c r="D20" i="55" l="1"/>
  <c r="C20" i="55"/>
  <c r="D13" i="55"/>
  <c r="V45" i="54"/>
  <c r="U45" i="54"/>
  <c r="V44" i="54"/>
  <c r="U44" i="54"/>
  <c r="S44" i="54"/>
  <c r="V30" i="54"/>
  <c r="U30" i="54"/>
  <c r="V29" i="54"/>
  <c r="U29" i="54"/>
  <c r="S29" i="54"/>
  <c r="V19" i="54"/>
  <c r="V18" i="54"/>
  <c r="P45" i="54"/>
  <c r="O45" i="54"/>
  <c r="N45" i="54"/>
  <c r="M45" i="54"/>
  <c r="L45" i="54"/>
  <c r="K45" i="54"/>
  <c r="O44" i="54"/>
  <c r="N44" i="54"/>
  <c r="M44" i="54"/>
  <c r="K44" i="54"/>
  <c r="P30" i="54"/>
  <c r="O30" i="54"/>
  <c r="N30" i="54"/>
  <c r="M30" i="54"/>
  <c r="L30" i="54"/>
  <c r="K30" i="54"/>
  <c r="O29" i="54"/>
  <c r="N29" i="54"/>
  <c r="M29" i="54"/>
  <c r="K29" i="54"/>
  <c r="H45" i="54"/>
  <c r="G45" i="54"/>
  <c r="F45" i="54"/>
  <c r="E45" i="54"/>
  <c r="D45" i="54"/>
  <c r="D44" i="54"/>
  <c r="H30" i="54"/>
  <c r="G30" i="54"/>
  <c r="F30" i="54"/>
  <c r="E30" i="54"/>
  <c r="D30" i="54"/>
  <c r="D29" i="54"/>
  <c r="E19" i="54"/>
  <c r="V42" i="22"/>
  <c r="V41" i="22"/>
  <c r="V30" i="22"/>
  <c r="V29" i="22"/>
  <c r="V19" i="22"/>
  <c r="P42" i="22"/>
  <c r="O42" i="22"/>
  <c r="N42" i="22"/>
  <c r="L42" i="22"/>
  <c r="K42" i="22"/>
  <c r="O30" i="22"/>
  <c r="N30" i="22"/>
  <c r="K30" i="22"/>
  <c r="D42" i="22"/>
  <c r="E30" i="22"/>
  <c r="D30" i="22"/>
  <c r="U29" i="52"/>
  <c r="S29" i="52"/>
  <c r="S28" i="52"/>
  <c r="P29" i="52"/>
  <c r="O29" i="52"/>
  <c r="N29" i="52"/>
  <c r="L29" i="52"/>
  <c r="K29" i="52"/>
  <c r="P28" i="52"/>
  <c r="O28" i="52"/>
  <c r="K28" i="52"/>
  <c r="E28" i="52"/>
  <c r="F28" i="52"/>
  <c r="H28" i="52"/>
  <c r="E29" i="52"/>
  <c r="F29" i="52"/>
  <c r="G29" i="52"/>
  <c r="G38" i="21" l="1"/>
  <c r="G35" i="21"/>
  <c r="G14" i="21"/>
  <c r="G13" i="21"/>
  <c r="G12" i="21"/>
  <c r="G13" i="20"/>
  <c r="G14" i="20"/>
  <c r="G15" i="20"/>
  <c r="G39" i="20"/>
  <c r="C40" i="20"/>
  <c r="E40" i="20"/>
  <c r="F40" i="20"/>
  <c r="G40" i="20"/>
  <c r="H40" i="20"/>
  <c r="G41" i="20"/>
  <c r="G42" i="20"/>
  <c r="G43" i="20"/>
  <c r="C44" i="20"/>
  <c r="D44" i="20"/>
  <c r="E44" i="20"/>
  <c r="F44" i="20"/>
  <c r="H44" i="20"/>
  <c r="C45" i="20"/>
  <c r="D45" i="20"/>
  <c r="E45" i="20"/>
  <c r="F45" i="20"/>
  <c r="G47" i="20"/>
  <c r="G45" i="20" s="1"/>
  <c r="H47" i="20"/>
  <c r="H45" i="20" s="1"/>
  <c r="G48" i="20"/>
  <c r="G49" i="20"/>
  <c r="F22" i="18"/>
  <c r="F20" i="18"/>
  <c r="F18" i="18"/>
  <c r="F16" i="18"/>
  <c r="F14" i="18"/>
  <c r="F12" i="18"/>
  <c r="H24" i="16" l="1"/>
  <c r="G35" i="16"/>
  <c r="C31" i="16"/>
  <c r="H31" i="16" s="1"/>
  <c r="H30" i="16"/>
  <c r="C29" i="16"/>
  <c r="H29" i="16" s="1"/>
  <c r="C28" i="16"/>
  <c r="H28" i="16" s="1"/>
  <c r="C27" i="16"/>
  <c r="H27" i="16" s="1"/>
  <c r="C26" i="16"/>
  <c r="H26" i="16" s="1"/>
  <c r="C25" i="16"/>
  <c r="H25" i="16" s="1"/>
  <c r="C24" i="16"/>
  <c r="C22" i="16"/>
  <c r="H22" i="16" s="1"/>
  <c r="H21" i="16"/>
  <c r="H20" i="16"/>
  <c r="H19" i="16"/>
  <c r="H18" i="16"/>
  <c r="H17" i="16"/>
  <c r="H16" i="16"/>
  <c r="H15" i="16"/>
  <c r="C14" i="16"/>
  <c r="H14" i="16" s="1"/>
  <c r="G13" i="16"/>
  <c r="C13" i="16"/>
  <c r="H13" i="16" s="1"/>
  <c r="C12" i="16"/>
  <c r="H12" i="16" s="1"/>
  <c r="F24" i="31" l="1"/>
  <c r="F23" i="31"/>
  <c r="F22" i="31"/>
  <c r="F21" i="3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<sst xmlns="http://schemas.openxmlformats.org/spreadsheetml/2006/main" count="2481" uniqueCount="740">
  <si>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</si>
  <si>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</si>
  <si>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</si>
  <si>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</si>
  <si>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</si>
  <si>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</si>
  <si>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</si>
  <si>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</si>
  <si>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</si>
  <si>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</si>
  <si>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</si>
  <si>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</si>
  <si>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</si>
  <si>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</si>
  <si>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</si>
  <si>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</si>
  <si>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</si>
  <si>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</si>
  <si>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</si>
  <si>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</si>
  <si>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</si>
  <si>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</si>
  <si>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</si>
  <si>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</si>
  <si>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</si>
  <si>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</si>
  <si>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</si>
  <si>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</si>
  <si>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</si>
  <si>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</si>
  <si>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</si>
  <si>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</si>
  <si>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</si>
  <si>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</si>
  <si>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</si>
  <si>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</si>
  <si>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</si>
  <si>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</si>
  <si>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</si>
  <si>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</si>
  <si>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</si>
  <si>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</si>
  <si>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</si>
  <si>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</si>
  <si>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</si>
  <si>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</si>
  <si>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</si>
  <si>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</si>
  <si>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</si>
  <si>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</si>
  <si>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</si>
  <si>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</si>
  <si>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</si>
  <si>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</si>
  <si>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</si>
  <si>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</si>
  <si>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</si>
  <si>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</si>
  <si>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</si>
  <si>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</si>
  <si>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</si>
  <si>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</si>
  <si>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</si>
  <si>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</si>
  <si>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</si>
  <si>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</si>
  <si>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</si>
  <si>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</si>
  <si>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</si>
  <si>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</si>
  <si>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</si>
  <si>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</si>
  <si>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</si>
  <si>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</si>
  <si>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</si>
  <si>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</si>
  <si>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</si>
  <si>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</si>
  <si>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</si>
  <si>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</si>
  <si>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</si>
  <si>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</si>
  <si>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</si>
  <si>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</si>
  <si>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bernd.reuter@statistik-nord.de</t>
  </si>
  <si>
    <t>0431 6895-9294</t>
  </si>
  <si>
    <t>Das Baugewerbe in Schleswig-Holstein</t>
  </si>
  <si>
    <t>– Ergebnisse der Jahreserhebungen vom 30.06.2012 –</t>
  </si>
  <si>
    <t xml:space="preserve">1. Vorbereitende Baustellenarbeiten, Hoch- und Tiefbau (Bauhauptgewerbe) </t>
  </si>
  <si>
    <t>Merkmal</t>
  </si>
  <si>
    <t>Betriebe</t>
  </si>
  <si>
    <t>Tätige Personen</t>
  </si>
  <si>
    <t>Ende Juni</t>
  </si>
  <si>
    <t>Geleistete Arbeitsstunden</t>
  </si>
  <si>
    <t>(1 000)</t>
  </si>
  <si>
    <t>Entgelte</t>
  </si>
  <si>
    <t>im Juni</t>
  </si>
  <si>
    <t>(1 000 Euro)</t>
  </si>
  <si>
    <t>Baugewerblicher Jahresumsatz</t>
  </si>
  <si>
    <t>Betriebe Ende Juni</t>
  </si>
  <si>
    <t>Tätige Inhaber,  mithelfende Familienangehörige</t>
  </si>
  <si>
    <t xml:space="preserve">Poliere, Schachtmeister, Werkpoliere </t>
  </si>
  <si>
    <t xml:space="preserve">Baumaschinenführer, Berufskraftfahrer                       </t>
  </si>
  <si>
    <t>Fachwerker, Maschinisten</t>
  </si>
  <si>
    <t xml:space="preserve">Geleistete Arbeitsstunden im Juni in 1 000 </t>
  </si>
  <si>
    <t>Baugewerblicher Umsatz im Jahr in 1 000 Euro</t>
  </si>
  <si>
    <t>Wirtschaftszweig</t>
  </si>
  <si>
    <t>20 - 49</t>
  </si>
  <si>
    <t>50 und mehr</t>
  </si>
  <si>
    <t>insgesamt</t>
  </si>
  <si>
    <t>41.2/42.1</t>
  </si>
  <si>
    <t>42.2/42.9</t>
  </si>
  <si>
    <t>43.1/43.9</t>
  </si>
  <si>
    <t>Bauhauptgewerbe insgesamt</t>
  </si>
  <si>
    <t>41.2</t>
  </si>
  <si>
    <t>Bau von Gebäuden</t>
  </si>
  <si>
    <t>41.20.1</t>
  </si>
  <si>
    <t>Bau von Gebäuden ohne (Fertigteilbau)</t>
  </si>
  <si>
    <t>41.20.2</t>
  </si>
  <si>
    <t>Errichtung von Fertigteilbauten</t>
  </si>
  <si>
    <t>Tiefbau</t>
  </si>
  <si>
    <t>42.1</t>
  </si>
  <si>
    <t>42.11</t>
  </si>
  <si>
    <t xml:space="preserve">Bau von Straßen </t>
  </si>
  <si>
    <t>42.12</t>
  </si>
  <si>
    <t>Bau von Bahnverkehrsstrecken</t>
  </si>
  <si>
    <t>42.13</t>
  </si>
  <si>
    <t>42.2</t>
  </si>
  <si>
    <t>42.21</t>
  </si>
  <si>
    <t>Rohrleitungstiefbau, Brunnenbau und Kläranlagenbau</t>
  </si>
  <si>
    <t>42.22</t>
  </si>
  <si>
    <t>Kabelnetzleitungstiefbau</t>
  </si>
  <si>
    <t>42.9</t>
  </si>
  <si>
    <t>Sonstiger Tiefbau</t>
  </si>
  <si>
    <t>42.91</t>
  </si>
  <si>
    <t>Wasserbau</t>
  </si>
  <si>
    <t>42.99</t>
  </si>
  <si>
    <t>43.1</t>
  </si>
  <si>
    <t>Abbrucharbeiten und Vorbereitende Baustellenarbeiten</t>
  </si>
  <si>
    <t>43.11</t>
  </si>
  <si>
    <t>Abbrucharbeiten</t>
  </si>
  <si>
    <t>43.12</t>
  </si>
  <si>
    <t>Vorbereitende Baustellenarbeiten</t>
  </si>
  <si>
    <t>43.13</t>
  </si>
  <si>
    <t>43.9</t>
  </si>
  <si>
    <t>Sonstige spezialisierte Bautätigkeiten</t>
  </si>
  <si>
    <t>43.91</t>
  </si>
  <si>
    <t>Dachdeckerei und Zimmerei</t>
  </si>
  <si>
    <t>43.91.1</t>
  </si>
  <si>
    <t>Dachdeckerei und Bauspenglerei</t>
  </si>
  <si>
    <t>43.91.2</t>
  </si>
  <si>
    <t>Zimmerei und Ingenieurholzbau</t>
  </si>
  <si>
    <t>43.99</t>
  </si>
  <si>
    <t>43.99.1</t>
  </si>
  <si>
    <t>Gerüstbau</t>
  </si>
  <si>
    <t>43.99.2</t>
  </si>
  <si>
    <t>43.99.9</t>
  </si>
  <si>
    <t>Stellung im Betrieb</t>
  </si>
  <si>
    <t>Tätige Inhaber und mithelfende Familienangehörige</t>
  </si>
  <si>
    <t xml:space="preserve">Baumaschinenführer,  Berufskraftfahrer </t>
  </si>
  <si>
    <t>Gewerblich Auszubildende</t>
  </si>
  <si>
    <t>1 000 Stunden</t>
  </si>
  <si>
    <t/>
  </si>
  <si>
    <t>Geleistete Arbeitsstunden nach Wirtschaftszweigen</t>
  </si>
  <si>
    <t>Bau von Straßen und Bahnverkehrsstrecken</t>
  </si>
  <si>
    <t>Hochbau</t>
  </si>
  <si>
    <t>Wohnungsbau</t>
  </si>
  <si>
    <t>Öffentlicher und Verkehrsbau</t>
  </si>
  <si>
    <t>Gesamtumsatz</t>
  </si>
  <si>
    <t>1 000 Euro</t>
  </si>
  <si>
    <t>Baugewerblicher Umsatz nach Wirtschaftszweigen</t>
  </si>
  <si>
    <t>Sonstiger Umsatz</t>
  </si>
  <si>
    <t>Davon</t>
  </si>
  <si>
    <t>Gesamt-umsatz</t>
  </si>
  <si>
    <t>Anzahl</t>
  </si>
  <si>
    <t>43.3</t>
  </si>
  <si>
    <t>43.2</t>
  </si>
  <si>
    <t>Bauinstallation</t>
  </si>
  <si>
    <t>43.21</t>
  </si>
  <si>
    <t>Elektroinstallation</t>
  </si>
  <si>
    <t>43.22</t>
  </si>
  <si>
    <t>43.29</t>
  </si>
  <si>
    <t>Sonstige Bauinstallation</t>
  </si>
  <si>
    <t>43.29.1</t>
  </si>
  <si>
    <t>43.29.9</t>
  </si>
  <si>
    <t>Sonstiger Ausbau</t>
  </si>
  <si>
    <t>43.31</t>
  </si>
  <si>
    <t>43.32</t>
  </si>
  <si>
    <t>Bautischlerei und -schlosserei</t>
  </si>
  <si>
    <t>43.33</t>
  </si>
  <si>
    <t>43.34</t>
  </si>
  <si>
    <t>43.34.1</t>
  </si>
  <si>
    <t>Maler- und Lackierergewerbe</t>
  </si>
  <si>
    <t>43.34.2</t>
  </si>
  <si>
    <t>Glasergewerbe</t>
  </si>
  <si>
    <t>43.39</t>
  </si>
  <si>
    <t xml:space="preserve"> </t>
  </si>
  <si>
    <t>Inhaltsverzeichnis</t>
  </si>
  <si>
    <t>Seite</t>
  </si>
  <si>
    <t>Tabellen</t>
  </si>
  <si>
    <t>1.</t>
  </si>
  <si>
    <t>2.</t>
  </si>
  <si>
    <t>3.</t>
  </si>
  <si>
    <t>4.</t>
  </si>
  <si>
    <t>Bauinstallation und Sonstiger Ausbau</t>
  </si>
  <si>
    <t>3.1</t>
  </si>
  <si>
    <t>3.2</t>
  </si>
  <si>
    <t>4.1</t>
  </si>
  <si>
    <t>4.2</t>
  </si>
  <si>
    <t>3.3</t>
  </si>
  <si>
    <t>3.4</t>
  </si>
  <si>
    <t>3.5</t>
  </si>
  <si>
    <t>3.6</t>
  </si>
  <si>
    <t>3.7</t>
  </si>
  <si>
    <t xml:space="preserve">Definition der erfassten Merkmale  </t>
  </si>
  <si>
    <t xml:space="preserve">Rechtsgrundlagen  </t>
  </si>
  <si>
    <t xml:space="preserve">  Bauarten und Beschäftigtengrößenklassen  </t>
  </si>
  <si>
    <t>Abweichungen in den Summen sind auf Runden der Zahlen zurückzuführen.</t>
  </si>
  <si>
    <t>Klassifikation der Wirtschaftszweige, Ausgabe 2008 (WZ 2008)</t>
  </si>
  <si>
    <t>41.20</t>
  </si>
  <si>
    <t>42.11.0</t>
  </si>
  <si>
    <t>42.12.0</t>
  </si>
  <si>
    <t>42.13.0</t>
  </si>
  <si>
    <t>42.21.0</t>
  </si>
  <si>
    <t>42.22.0</t>
  </si>
  <si>
    <t>42.91.0</t>
  </si>
  <si>
    <t>42.99.0</t>
  </si>
  <si>
    <t>43.11.0</t>
  </si>
  <si>
    <t>43.12.0</t>
  </si>
  <si>
    <t>43.13.0</t>
  </si>
  <si>
    <t xml:space="preserve">  Bau von Gebäuden</t>
  </si>
  <si>
    <t xml:space="preserve">  Bau von Gebäuden (ohne Fertigtelbau)</t>
  </si>
  <si>
    <t xml:space="preserve">  Errichtung von Fertigteilbauten</t>
  </si>
  <si>
    <t xml:space="preserve">  Bau von Straßen und Bahnverkehrsstrecken</t>
  </si>
  <si>
    <t xml:space="preserve">  Bau von Straßen</t>
  </si>
  <si>
    <t xml:space="preserve">  Bau von Bahnverkehrsstrecken</t>
  </si>
  <si>
    <t xml:space="preserve">  Brücken- und Tunnelbau</t>
  </si>
  <si>
    <t xml:space="preserve">  Leitungstiefbau und Kläranlagenbau</t>
  </si>
  <si>
    <t xml:space="preserve">  Rohrleitungstiefbau, Brunnenbau und Kläranlagenbau</t>
  </si>
  <si>
    <t xml:space="preserve">  Kabelnetzleitungstiefbau</t>
  </si>
  <si>
    <t xml:space="preserve">  Sonstiger Tiefbau</t>
  </si>
  <si>
    <t xml:space="preserve">  Wasserbau</t>
  </si>
  <si>
    <t xml:space="preserve">  Sonstiger Tiefbau a. n. g.</t>
  </si>
  <si>
    <t xml:space="preserve">  Abbrucharbeiten und vorbereitende Baustellenarbeiten</t>
  </si>
  <si>
    <t xml:space="preserve">  Abbrucharbeiten</t>
  </si>
  <si>
    <t xml:space="preserve">  Vorbereitende Baustellenarbeiten</t>
  </si>
  <si>
    <t xml:space="preserve">  Test- und Suchbohrung</t>
  </si>
  <si>
    <t xml:space="preserve">  Sonstige spezialisierte Bautätigkeiten</t>
  </si>
  <si>
    <t xml:space="preserve">  Dachdeckerei und Zimmerei</t>
  </si>
  <si>
    <t xml:space="preserve">  Dachdeckerei und Bauspenglerei</t>
  </si>
  <si>
    <t xml:space="preserve">  Zimmerei und Ingenieurholzbau</t>
  </si>
  <si>
    <t xml:space="preserve">  Sonstige spezialisierte Bautätigkeiten a. n. g.</t>
  </si>
  <si>
    <t xml:space="preserve">  Gerüstbau</t>
  </si>
  <si>
    <t xml:space="preserve">  Schornstein-, Feuerungs- und Industrieofenbau</t>
  </si>
  <si>
    <t xml:space="preserve">  Baugewerbe a. n. g.</t>
  </si>
  <si>
    <t>Veränderung 2012
gegenüber 2011
in %</t>
  </si>
  <si>
    <t>Lfd. Nr.</t>
  </si>
  <si>
    <t>Tätige Personen Ende Juni</t>
  </si>
  <si>
    <t>Entgelte im Juni in 1 000 Euro</t>
  </si>
  <si>
    <t>Baugewerbe, a. n. g.</t>
  </si>
  <si>
    <t>Sonstiger Tiefbau a. n. g.</t>
  </si>
  <si>
    <t>Sonstige spezialisierte Bautätigkeiten a. n. g.</t>
  </si>
  <si>
    <t>Brücken- und Tunnelbau</t>
  </si>
  <si>
    <t>Test- und Suchbohrungen</t>
  </si>
  <si>
    <t>Schornstein-, Feuerungs- und Industrieofenbau</t>
  </si>
  <si>
    <t>Leitungstiefbau und Kläranlagenbau</t>
  </si>
  <si>
    <t>Betriebe mit ... bis ... tätigen Personen</t>
  </si>
  <si>
    <t>3.1 Betriebe Ende Juni 2012 nach Wirtschaftszweigen und Betriebsgrößenklassen</t>
  </si>
  <si>
    <t>In Betrieben mit ... bis ... tätigen Personen</t>
  </si>
  <si>
    <t>Entgelte in 1 000 Euro</t>
  </si>
  <si>
    <t>3.2 Tätige Personen Ende Juni 2012 nach Wirtschaftszweigen und Betriebsgrößenklassen, 
Entgelte im Juni 2012 nach Betriebsgrößenklassen</t>
  </si>
  <si>
    <t>Wirtschaftszweig 
Entgelte</t>
  </si>
  <si>
    <t>Gewerb-
lich 
Auszu-
bildende</t>
  </si>
  <si>
    <t>Abbrucharbeiten und Vorbereitende 
  Baustellenarbeiten</t>
  </si>
  <si>
    <t>41.2/42.1
42.2/42.9
43.1/43.9</t>
  </si>
  <si>
    <t>41.2/42.142.2/42.943.1/43.9</t>
  </si>
  <si>
    <t>3.4 Tätige Personen Ende Juni 2012 nach der Stellung im Betrieb und Betriebsgrößenklassen</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</si>
  <si>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</si>
  <si>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</si>
  <si>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</si>
  <si>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</si>
  <si>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</si>
  <si>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</si>
  <si>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</si>
  <si>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</si>
  <si>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</si>
  <si>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Wirtschaftszweig 
Bauart 
Gesamtumsatz</t>
  </si>
  <si>
    <t>Wirtschaftszweig 
Nichtbaugewerblicher Umsatz 
Gesamtumsatz</t>
  </si>
  <si>
    <t>Ende Juni 2012</t>
  </si>
  <si>
    <t>Sonstiger Ausbau, a. n. g.</t>
  </si>
  <si>
    <t>Sonstige Bauinstallation , a. n. g.</t>
  </si>
  <si>
    <t xml:space="preserve">           im 2. Quartal 2012</t>
  </si>
  <si>
    <t>Geleistete 
Arbeitsstunden</t>
  </si>
  <si>
    <t>Dämmung gegen Kälte, Wärme, Schall und Erschütterung</t>
  </si>
  <si>
    <t>Anbringen von Stuckaturen, Gipserei und Verputzerei</t>
  </si>
  <si>
    <t>Fußboden-, Fliesen-, und Plattenlegerei, Tapeziererei</t>
  </si>
  <si>
    <t>43.2/43.3</t>
  </si>
  <si>
    <t>43.21.0</t>
  </si>
  <si>
    <t>43.22.0</t>
  </si>
  <si>
    <t>43.31.0</t>
  </si>
  <si>
    <t>43.32.0</t>
  </si>
  <si>
    <t>43.33.0</t>
  </si>
  <si>
    <t>43.39.0</t>
  </si>
  <si>
    <t xml:space="preserve">  Bauinstallation</t>
  </si>
  <si>
    <t xml:space="preserve">  Elektroinstallation</t>
  </si>
  <si>
    <t xml:space="preserve">  Gas-, Wasser-, Heizungs- sowie Lüftungs- u. Klimainstallation</t>
  </si>
  <si>
    <t xml:space="preserve">  Sonstige Bauinstallation</t>
  </si>
  <si>
    <t xml:space="preserve">  Dämmung gegen Kälte, Wärme, Schall und Erschütterung</t>
  </si>
  <si>
    <t xml:space="preserve">  Sonstige Bauinstallation a. n. g.</t>
  </si>
  <si>
    <t xml:space="preserve">  Sonstiger Ausbau</t>
  </si>
  <si>
    <t xml:space="preserve">  Anbringen von Stuckaturen, Gipserei und Verputzerei</t>
  </si>
  <si>
    <t xml:space="preserve">  Bautischlerei und -schlosserei</t>
  </si>
  <si>
    <t xml:space="preserve">  Fußboden-, Fliesen und Plattenlegerei, Tapeziererei</t>
  </si>
  <si>
    <t xml:space="preserve">  Malerei und Glaserei</t>
  </si>
  <si>
    <t xml:space="preserve">  Maler- und Lackierergewerbe</t>
  </si>
  <si>
    <t xml:space="preserve">  Glasergewerbe</t>
  </si>
  <si>
    <t xml:space="preserve">  Sonstiger Ausbau a. n. g.</t>
  </si>
  <si>
    <t xml:space="preserve">Vorbereitende Baustellenarbeiten, Hoch- und Tiefbau (Bauhauptgewerbe)  </t>
  </si>
  <si>
    <t xml:space="preserve">Betriebe Ende Juni 2012 nach Wirtschaftszweigen und Betriebsgrößenklassen  </t>
  </si>
  <si>
    <t xml:space="preserve">  Entgelte im Juni 2012 nach Betriebsgrößenklassen  </t>
  </si>
  <si>
    <t xml:space="preserve">Tätige Personen Ende Juni 2012 nach Wirtschaftszweigen und Betriebsgrößenklassen, </t>
  </si>
  <si>
    <t xml:space="preserve">Tätige Personen  Ende Juni 2012 nach der Stellung im Betrieb und nach Wirtschaftszweigen  </t>
  </si>
  <si>
    <t xml:space="preserve">Tätige Personen Ende Juni 2012 nach der Stellung im Betrieb und Betriebsgrößenklassen  </t>
  </si>
  <si>
    <t>Geleistete Arbeitsstunden  im Juni 2012 nach Wirtschaftszweigen,</t>
  </si>
  <si>
    <t xml:space="preserve">Baugewerblicher Umsatz sowie Gesamtumsatz  im Juni 2012 nach Wirtschaftszweigen, </t>
  </si>
  <si>
    <t xml:space="preserve">  Bauarten und Betriebsgrößenklassen  </t>
  </si>
  <si>
    <t>Baugewerblicher Umsatz 2011 nach Wirtschaftszweigen, sonstiger Umsatz</t>
  </si>
  <si>
    <t xml:space="preserve">  und Gesamtumsatz 2011 nach Betriebsgrößenklassen  </t>
  </si>
  <si>
    <t>Kennziffer: E II 2/E III 2 - j/12 SH</t>
  </si>
  <si>
    <t xml:space="preserve">Ergebnisse der  Ergänzungserhebungen in Schleswig-Holstein im Bauhauptgewerbe    </t>
  </si>
  <si>
    <t xml:space="preserve">Bauhauptgewerbe insgesamt  </t>
  </si>
  <si>
    <t xml:space="preserve">Bauinstallation und Sonstiger Ausbau  </t>
  </si>
  <si>
    <t xml:space="preserve">Klassifikation der Wirtschaftszweige, Ausgabe 2008 (WZ 08) </t>
  </si>
  <si>
    <t>4.3</t>
  </si>
  <si>
    <t>4.4</t>
  </si>
  <si>
    <t>3.8</t>
  </si>
  <si>
    <t>3.9</t>
  </si>
  <si>
    <t>Kreisergebnisse</t>
  </si>
  <si>
    <t>Ergebnisse der Ergänzungserhebungen in Schleswig-Holstein</t>
  </si>
  <si>
    <t xml:space="preserve">2. Ergebnisse der  Ergänzungserhebungen in Schleswig-Holstein im Bauhauptgewerbe </t>
  </si>
  <si>
    <t>Merkmal 
Einheit</t>
  </si>
  <si>
    <t xml:space="preserve">Gewerblich Auszubildende, </t>
  </si>
  <si>
    <t>3. Vorbereitende Baustellenarbeiten, Hoch- und Tiefbau</t>
  </si>
  <si>
    <t>Ergebnisse der Ergänzungserhebung in Schleswig-Holstein</t>
  </si>
  <si>
    <t>1 - 9</t>
  </si>
  <si>
    <t>10 - 19</t>
  </si>
  <si>
    <t>50 - 99</t>
  </si>
  <si>
    <t>—</t>
  </si>
  <si>
    <t>Geleistete Arbeitsstunden nach Bauarten</t>
  </si>
  <si>
    <t>Gewerblicher- und  -industrieller Bau</t>
  </si>
  <si>
    <t xml:space="preserve">     Hochbau</t>
  </si>
  <si>
    <t xml:space="preserve">     Tiefbau</t>
  </si>
  <si>
    <r>
      <t xml:space="preserve">Noch: </t>
    </r>
    <r>
      <rPr>
        <b/>
        <sz val="10"/>
        <rFont val="Arial"/>
        <family val="2"/>
      </rPr>
      <t>3. Vorbereitende Baustellenarbeiten, Hoch- und Tiefbau</t>
    </r>
  </si>
  <si>
    <t>Kennziffer</t>
  </si>
  <si>
    <t>001</t>
  </si>
  <si>
    <t>002</t>
  </si>
  <si>
    <t>003</t>
  </si>
  <si>
    <t>004</t>
  </si>
  <si>
    <t>051</t>
  </si>
  <si>
    <t>053</t>
  </si>
  <si>
    <t>054</t>
  </si>
  <si>
    <t>055</t>
  </si>
  <si>
    <t>056</t>
  </si>
  <si>
    <t>057</t>
  </si>
  <si>
    <t>058</t>
  </si>
  <si>
    <t>059</t>
  </si>
  <si>
    <t>060</t>
  </si>
  <si>
    <t>061</t>
  </si>
  <si>
    <t>062</t>
  </si>
  <si>
    <t>Merkmal
Einheit</t>
  </si>
  <si>
    <t>Kiel</t>
  </si>
  <si>
    <t>Lübeck</t>
  </si>
  <si>
    <t>Nord-friesland</t>
  </si>
  <si>
    <t>Pinneberg</t>
  </si>
  <si>
    <t>Plön</t>
  </si>
  <si>
    <t>Rendsburg-Eckernförde</t>
  </si>
  <si>
    <t>Schleswig-Flensburg</t>
  </si>
  <si>
    <t>Segeberg</t>
  </si>
  <si>
    <t>Steinburg</t>
  </si>
  <si>
    <t>Stormarn</t>
  </si>
  <si>
    <t>Schleswig-Holstein</t>
  </si>
  <si>
    <t>Betriebe Ende Juni 2012</t>
  </si>
  <si>
    <t xml:space="preserve">      "        "    10 - 19          "</t>
  </si>
  <si>
    <t xml:space="preserve">      "        "    20 - 49          "</t>
  </si>
  <si>
    <t xml:space="preserve">      "        "    50 - 99          "</t>
  </si>
  <si>
    <t xml:space="preserve">      "        "  100 und mehr "</t>
  </si>
  <si>
    <t>Geleistete Arbeitsstunden im Juni 2012 in 1 000</t>
  </si>
  <si>
    <t>Schl.-Nr.</t>
  </si>
  <si>
    <t>Gemeinde</t>
  </si>
  <si>
    <t>5 000 bis unter 10 000 Einwohner</t>
  </si>
  <si>
    <t>055 001</t>
  </si>
  <si>
    <t>Ahrensbök</t>
  </si>
  <si>
    <t>058 005</t>
  </si>
  <si>
    <t>Altenholz</t>
  </si>
  <si>
    <t>062 090</t>
  </si>
  <si>
    <t>Ammersbek</t>
  </si>
  <si>
    <t>056 001</t>
  </si>
  <si>
    <t>Appen</t>
  </si>
  <si>
    <t>056 002</t>
  </si>
  <si>
    <t>Barmstedt, Stadt</t>
  </si>
  <si>
    <t>058 022</t>
  </si>
  <si>
    <t>Bordesholm</t>
  </si>
  <si>
    <t>051 013</t>
  </si>
  <si>
    <t>Büsum</t>
  </si>
  <si>
    <t>053 020</t>
  </si>
  <si>
    <t>Büchen</t>
  </si>
  <si>
    <t>060 019</t>
  </si>
  <si>
    <t>Ellerau</t>
  </si>
  <si>
    <t>058 053</t>
  </si>
  <si>
    <t>Flintbek</t>
  </si>
  <si>
    <t>058 054</t>
  </si>
  <si>
    <t>Fockbek</t>
  </si>
  <si>
    <t>058 058</t>
  </si>
  <si>
    <t>Gettorf</t>
  </si>
  <si>
    <t>059 113</t>
  </si>
  <si>
    <t>Glücksburg (Ostsee), Stadt</t>
  </si>
  <si>
    <t>062 023</t>
  </si>
  <si>
    <t>Großhansdorf</t>
  </si>
  <si>
    <t>057 025</t>
  </si>
  <si>
    <t>Heikendorf</t>
  </si>
  <si>
    <t>055 021</t>
  </si>
  <si>
    <t>Heiligenhafen, Stadt</t>
  </si>
  <si>
    <t>061 042</t>
  </si>
  <si>
    <t>Hohenlockstedt</t>
  </si>
  <si>
    <t>061 044</t>
  </si>
  <si>
    <t>Horst (Holstein)</t>
  </si>
  <si>
    <t>059 045</t>
  </si>
  <si>
    <t>Kappeln, Stadt</t>
  </si>
  <si>
    <t>061 049</t>
  </si>
  <si>
    <t>Kellinghusen, Stadt</t>
  </si>
  <si>
    <t>059 053</t>
  </si>
  <si>
    <t>Kropp</t>
  </si>
  <si>
    <t>057 043</t>
  </si>
  <si>
    <t>Laboe</t>
  </si>
  <si>
    <t>054 076</t>
  </si>
  <si>
    <t>Leck</t>
  </si>
  <si>
    <t>057 048</t>
  </si>
  <si>
    <t>Lütjenburg, Stadt</t>
  </si>
  <si>
    <t>051 072</t>
  </si>
  <si>
    <t>Marne, Stadt</t>
  </si>
  <si>
    <t>051 074</t>
  </si>
  <si>
    <t>Meldorf, Stadt</t>
  </si>
  <si>
    <t>054 088</t>
  </si>
  <si>
    <t>Niebüll, Stadt</t>
  </si>
  <si>
    <t>058 117</t>
  </si>
  <si>
    <t>Nortorf, Stadt</t>
  </si>
  <si>
    <t>055 033</t>
  </si>
  <si>
    <t>Oldenburg in Holstein, Stadt</t>
  </si>
  <si>
    <t>058 124</t>
  </si>
  <si>
    <t>Osterrönfeld</t>
  </si>
  <si>
    <t>062 053</t>
  </si>
  <si>
    <t>Oststeinbek</t>
  </si>
  <si>
    <t>062 061</t>
  </si>
  <si>
    <t>Reinfeld (Holstein), Stadt</t>
  </si>
  <si>
    <t>057 073</t>
  </si>
  <si>
    <t>Schönberg (Holstein)</t>
  </si>
  <si>
    <t>057 074</t>
  </si>
  <si>
    <t>Schönkirchen</t>
  </si>
  <si>
    <t>055 041</t>
  </si>
  <si>
    <t>Süsel</t>
  </si>
  <si>
    <t>062 076</t>
  </si>
  <si>
    <t>Tangstedt</t>
  </si>
  <si>
    <t>059 171</t>
  </si>
  <si>
    <t>Tarp</t>
  </si>
  <si>
    <t>055 042</t>
  </si>
  <si>
    <t>Timmendorfer Strand</t>
  </si>
  <si>
    <t>062 082</t>
  </si>
  <si>
    <t>Trittau</t>
  </si>
  <si>
    <t>060 092</t>
  </si>
  <si>
    <t>Wahlstedt, Stadt</t>
  </si>
  <si>
    <t>10 000 bis unter 20 000 Einwohner</t>
  </si>
  <si>
    <t>060 004</t>
  </si>
  <si>
    <t>Bad Bramstedt, Stadt</t>
  </si>
  <si>
    <t>055 028</t>
  </si>
  <si>
    <t>Bad Malente</t>
  </si>
  <si>
    <t>055 004</t>
  </si>
  <si>
    <t>Bad Schwartau, Stadt</t>
  </si>
  <si>
    <t>060 005</t>
  </si>
  <si>
    <t>Bad Segeberg, Stadt</t>
  </si>
  <si>
    <t>062 006</t>
  </si>
  <si>
    <t>Bargteheide, Stadt</t>
  </si>
  <si>
    <t>062 009</t>
  </si>
  <si>
    <t>Barsbüttel</t>
  </si>
  <si>
    <t>051 011</t>
  </si>
  <si>
    <t>Brunsbüttel, Stadt</t>
  </si>
  <si>
    <t>058 034</t>
  </si>
  <si>
    <t>Büdelsdorf, Stadt</t>
  </si>
  <si>
    <t>055 012</t>
  </si>
  <si>
    <t>Eutin, Stadt</t>
  </si>
  <si>
    <t>055 046</t>
  </si>
  <si>
    <t>Fehmarn, Stadt</t>
  </si>
  <si>
    <t>062 018</t>
  </si>
  <si>
    <t>Glinde, Stadt</t>
  </si>
  <si>
    <t>061 029</t>
  </si>
  <si>
    <t>Glückstadt, Stadt</t>
  </si>
  <si>
    <t>056 018</t>
  </si>
  <si>
    <t>Halstenbek</t>
  </si>
  <si>
    <t>059 183</t>
  </si>
  <si>
    <t>Handewitt</t>
  </si>
  <si>
    <t>059 120</t>
  </si>
  <si>
    <t>Harrislee</t>
  </si>
  <si>
    <t>058 092</t>
  </si>
  <si>
    <t>Kronshagen</t>
  </si>
  <si>
    <t>053 083</t>
  </si>
  <si>
    <t>Lauenburg/Elbe, Stadt</t>
  </si>
  <si>
    <t>053 090</t>
  </si>
  <si>
    <t>Mölln, Stadt</t>
  </si>
  <si>
    <t>055 032</t>
  </si>
  <si>
    <t>Neustadt in Holstein, Stadt</t>
  </si>
  <si>
    <t>057 057</t>
  </si>
  <si>
    <t>Plön, Stadt</t>
  </si>
  <si>
    <t>057 062</t>
  </si>
  <si>
    <t>Preetz, Stadt</t>
  </si>
  <si>
    <t>055 035</t>
  </si>
  <si>
    <t>Ratekau</t>
  </si>
  <si>
    <t>053 100</t>
  </si>
  <si>
    <t>Ratzeburg, Stadt</t>
  </si>
  <si>
    <t>056 043</t>
  </si>
  <si>
    <t>Rellingen</t>
  </si>
  <si>
    <t>058 043</t>
  </si>
  <si>
    <t>Eckernförde, Stadt</t>
  </si>
  <si>
    <t>055 044</t>
  </si>
  <si>
    <t>Scharbeutz</t>
  </si>
  <si>
    <t>056 044</t>
  </si>
  <si>
    <t>Schenefeld, Stadt</t>
  </si>
  <si>
    <t>053 116</t>
  </si>
  <si>
    <t>Schwarzenbek, Stadt</t>
  </si>
  <si>
    <t>057 091</t>
  </si>
  <si>
    <t>Schwentinental</t>
  </si>
  <si>
    <t>055 040</t>
  </si>
  <si>
    <t>Stockelsdorf</t>
  </si>
  <si>
    <t>054 168</t>
  </si>
  <si>
    <t>Sylt</t>
  </si>
  <si>
    <t>056 048</t>
  </si>
  <si>
    <t>Tornesch</t>
  </si>
  <si>
    <t>056 049</t>
  </si>
  <si>
    <t>Uetersen, Stadt</t>
  </si>
  <si>
    <t>053 129</t>
  </si>
  <si>
    <t>Wentorf bei Hamburg</t>
  </si>
  <si>
    <t>20 000 bis unter 50 000 Eimwohner</t>
  </si>
  <si>
    <t>062 001</t>
  </si>
  <si>
    <t>Ahrensburg, Stadt</t>
  </si>
  <si>
    <t>062 004</t>
  </si>
  <si>
    <t>Bad Oldesloe, Stadt</t>
  </si>
  <si>
    <t>056 015</t>
  </si>
  <si>
    <t>Elmshorn, Stadt</t>
  </si>
  <si>
    <t>053 032</t>
  </si>
  <si>
    <t>Geesthacht, Stadt</t>
  </si>
  <si>
    <t>051 044</t>
  </si>
  <si>
    <t>Heide, Stadt</t>
  </si>
  <si>
    <t>060 039</t>
  </si>
  <si>
    <t>Henstedt-Ulzburg</t>
  </si>
  <si>
    <t>054 056</t>
  </si>
  <si>
    <t>Husum, Stadt</t>
  </si>
  <si>
    <t>061 046</t>
  </si>
  <si>
    <t>Itzehoe, Stadt</t>
  </si>
  <si>
    <t>060 044</t>
  </si>
  <si>
    <t>Kaltenkirchen, Stadt</t>
  </si>
  <si>
    <t>056 039</t>
  </si>
  <si>
    <t>Pinneberg, Stadt</t>
  </si>
  <si>
    <t>056 041</t>
  </si>
  <si>
    <t>Quickborn, Stadt</t>
  </si>
  <si>
    <t>062 060</t>
  </si>
  <si>
    <t>Reinbek, Stadt</t>
  </si>
  <si>
    <t>058 135</t>
  </si>
  <si>
    <t>Rendsburg, Stadt</t>
  </si>
  <si>
    <t>059 075</t>
  </si>
  <si>
    <t>Schleswig, Stadt</t>
  </si>
  <si>
    <t>056 050</t>
  </si>
  <si>
    <t>Wedel (Holstein), Stadt</t>
  </si>
  <si>
    <t>50 000 und mehr Einwohner</t>
  </si>
  <si>
    <t>001 000</t>
  </si>
  <si>
    <t>Flensburg, kreisfreie Stadt</t>
  </si>
  <si>
    <t>002 000</t>
  </si>
  <si>
    <t>Kiel, Landeshauptstadt, kreisfrei</t>
  </si>
  <si>
    <t>003 000</t>
  </si>
  <si>
    <t>Lübeck, Hansestadt, kreisfrei</t>
  </si>
  <si>
    <t>004 000</t>
  </si>
  <si>
    <t>Neumünster, kreisfreie Stadt</t>
  </si>
  <si>
    <t>060 063</t>
  </si>
  <si>
    <t>Norderstedt, Stadt</t>
  </si>
  <si>
    <t>Gewerblich tätige Personen Ende Juni 2012</t>
  </si>
  <si>
    <r>
      <t xml:space="preserve">Noch: </t>
    </r>
    <r>
      <rPr>
        <b/>
        <sz val="10"/>
        <rFont val="Arial"/>
        <family val="2"/>
      </rPr>
      <t>4. Bauinstallation und sonstiges Ausbaugewerbe</t>
    </r>
  </si>
  <si>
    <t>Malerei- und Glaserei</t>
  </si>
  <si>
    <t>Be- schäftigte</t>
  </si>
  <si>
    <t>20 000 bis unter 50 000 Einwohner</t>
  </si>
  <si>
    <t>mit  1 -   9   tätigen Personen</t>
  </si>
  <si>
    <t>in Betrieben mit   1 -   9 tätigen Personen</t>
  </si>
  <si>
    <t xml:space="preserve">  1</t>
  </si>
  <si>
    <t xml:space="preserve">  2</t>
  </si>
  <si>
    <t xml:space="preserve">  9</t>
  </si>
  <si>
    <t xml:space="preserve">  8</t>
  </si>
  <si>
    <t xml:space="preserve">  7</t>
  </si>
  <si>
    <t xml:space="preserve">  6</t>
  </si>
  <si>
    <t xml:space="preserve">  5</t>
  </si>
  <si>
    <t xml:space="preserve">  4</t>
  </si>
  <si>
    <t xml:space="preserve">  3</t>
  </si>
  <si>
    <t>Kaufmännische- und technische Arbeitnehmer 
  einschl. Auszubildende</t>
  </si>
  <si>
    <t>Maurer, Betonbauer, Zimmerer und übrige Facharbeiter</t>
  </si>
  <si>
    <t>100 
und mehr</t>
  </si>
  <si>
    <t>ins-
gesamt</t>
  </si>
  <si>
    <t xml:space="preserve">                   “        10 - 19            "</t>
  </si>
  <si>
    <t xml:space="preserve">                   “        20 - 49            "</t>
  </si>
  <si>
    <t xml:space="preserve">                   “        50 - 99            "</t>
  </si>
  <si>
    <t xml:space="preserve">                   “      100 und mehr   "</t>
  </si>
  <si>
    <t xml:space="preserve">                   “        10 - 19             "</t>
  </si>
  <si>
    <t xml:space="preserve">                   “        20 - 49             "</t>
  </si>
  <si>
    <t xml:space="preserve">                   “        50 - 99             "</t>
  </si>
  <si>
    <t xml:space="preserve">                   “      100 und mehr    "</t>
  </si>
  <si>
    <t>“    10 - 19             "</t>
  </si>
  <si>
    <t>“    20 - 49             "</t>
  </si>
  <si>
    <t>“    50 - 99             "</t>
  </si>
  <si>
    <t>“  100 und mehr    "</t>
  </si>
  <si>
    <t xml:space="preserve">Tätige 
Per-
sonen 
im Bau-
gewerbe 
ins-
gesamt
</t>
  </si>
  <si>
    <t xml:space="preserve">Tätige 
Inhaber,
mithel-
fende 
Familien-
ange-
hörige
</t>
  </si>
  <si>
    <t xml:space="preserve">Poliere, 
Schacht-
meister, 
Werk-
poliere
</t>
  </si>
  <si>
    <t>Maurer, 
Beton-
bauer, 
Zim-
merer 
und 
übrige 
Fach-
arbeiter</t>
  </si>
  <si>
    <t xml:space="preserve">Bauma-
schinen-
führer, 
Berufs-
kraft-
fahrer
</t>
  </si>
  <si>
    <t xml:space="preserve">Fach-
werker, 
Maschi-
nisten
</t>
  </si>
  <si>
    <t>3.3 Tätige Personen  Ende Juni 2012 nach der Stellung im Betrieb 
und nach Wirtschaftszweigen</t>
  </si>
  <si>
    <t>Kauf-
männi-
sche 
und
 tech-
nische 
Arbeit-
nehmer 
einschl. 
Auszu-
bildende</t>
  </si>
  <si>
    <t>Rohrleitungstiefbau, Brunnenbau 
  und Kläranlagenbau</t>
  </si>
  <si>
    <t>Schornstein-, Feuerungs- und 
  Industrieofenbau</t>
  </si>
  <si>
    <t xml:space="preserve">    Sonstiger Tiefbau</t>
  </si>
  <si>
    <r>
      <t>1</t>
    </r>
    <r>
      <rPr>
        <sz val="7"/>
        <rFont val="Arial"/>
        <family val="2"/>
      </rPr>
      <t xml:space="preserve"> einschließlich landwirtschaftlicher Bau sowie Unternehmen der Bahn und Post</t>
    </r>
  </si>
  <si>
    <r>
      <t>2</t>
    </r>
    <r>
      <rPr>
        <sz val="7"/>
        <rFont val="Arial"/>
        <family val="2"/>
      </rPr>
      <t xml:space="preserve"> einschließlich spezialisierter Hoch- und Tiefbau</t>
    </r>
  </si>
  <si>
    <t>3.5 Geleistete Arbeitsstunden im Juni 2012 nach Wirtschaftszweigen, 
Bauarten und Betriebsgrößenklassen</t>
  </si>
  <si>
    <t>Rohrleitungstiefbau, Brunnenbau und 
  Kläranlagenbau</t>
  </si>
  <si>
    <t>3.6 Baugewerblicher Umsatz sowie Gesamtumsatz im Juni 2012 nach Wirtschaftszweigen, 
Bauarten und Betriebsgrößenklassen</t>
  </si>
  <si>
    <t>3.7 Baugewerblicher Umsatz 2011 nach Wirtschaftszweigen, sonstiger Umsatz 
und Gesamtumsatz 2011 nach Betriebsgrößenklassen</t>
  </si>
  <si>
    <t>Nichtbaugewerblicher Umsatz und Gesamtumsatz</t>
  </si>
  <si>
    <t xml:space="preserve">  (Umsatz aus sonstigen eigenen Erzeugnissen  und 
    Tätigkeiten sowie Umsatz aus Handelsware</t>
  </si>
  <si>
    <t>3.8 Kreisergebnisse</t>
  </si>
  <si>
    <t>Flens-
burg</t>
  </si>
  <si>
    <t>Neu-
münster</t>
  </si>
  <si>
    <t>Dith-
marschen</t>
  </si>
  <si>
    <t>Herzogtum 
Lauenburg</t>
  </si>
  <si>
    <t>Ost-
holstein</t>
  </si>
  <si>
    <t>Tätige Personen Ende Juni 2012</t>
  </si>
  <si>
    <t>Betriebe mit    1 -   9 tätigen Personen</t>
  </si>
  <si>
    <t xml:space="preserve">  nach Wirtschaftszweigen</t>
  </si>
  <si>
    <t xml:space="preserve">  Bau von Gebäuden, (einschl. Fertigteilbau)</t>
  </si>
  <si>
    <t xml:space="preserve">  Bau v. Straßen u. Bahnverkehrsstrecken</t>
  </si>
  <si>
    <t xml:space="preserve">  nach Betriebsgrößenklassen</t>
  </si>
  <si>
    <t xml:space="preserve">  Bau von Gebäuden (einschl, Fertigteilbau)</t>
  </si>
  <si>
    <t xml:space="preserve">  Leitungstiefbau u. Kläranlagenbau, Rohrleitungsbau, 
    Brunnenbau, Kabelnetzleitungstiefbau</t>
  </si>
  <si>
    <t xml:space="preserve">  Abbrucharbeiten u. Vorbereitende Baustellen-
    arbeiten, Test- u. Suchbohrung</t>
  </si>
  <si>
    <t xml:space="preserve">  Dachdeckerei u. Bauspenglerei</t>
  </si>
  <si>
    <t xml:space="preserve">  Zimmerei u. Ingenieurholzbau</t>
  </si>
  <si>
    <t xml:space="preserve">  Betriebe mit    1 -   9 tätigen Personen</t>
  </si>
  <si>
    <t xml:space="preserve">        "        "    10 - 19          "</t>
  </si>
  <si>
    <t xml:space="preserve">        "        "    20 - 49          "</t>
  </si>
  <si>
    <t xml:space="preserve">        "        "    50 - 99          "</t>
  </si>
  <si>
    <t xml:space="preserve">        "        "  100 und mehr "</t>
  </si>
  <si>
    <t xml:space="preserve">  nach der Stellung im Betrieb</t>
  </si>
  <si>
    <t xml:space="preserve">  Tätige Inhaber  u.  mithelfende Familienangehörige</t>
  </si>
  <si>
    <t xml:space="preserve">  Kaufmännische- u. -technische Arbeitnehmer einschl. 
    kaufmännischer- u. -technische Auszubildende</t>
  </si>
  <si>
    <t xml:space="preserve">  Poliere, Schachtmeister, Werkpoliere</t>
  </si>
  <si>
    <t xml:space="preserve">  Maurer, Betonbauer, Zimmerer u. übrige Facharbeiter</t>
  </si>
  <si>
    <t xml:space="preserve">  Baumaschinenführer, Berufskraftfahrer</t>
  </si>
  <si>
    <t xml:space="preserve">  Fachwerker, Maschinisten</t>
  </si>
  <si>
    <t xml:space="preserve">  Gewerblich Auszubildende</t>
  </si>
  <si>
    <t xml:space="preserve">  Abbrucharbeiten u. Vorbereitende 
    Baustellenarbeiten, Test- u. Suchbohrung</t>
  </si>
  <si>
    <t xml:space="preserve">  Dachdeckerei u.Bauspenglerei</t>
  </si>
  <si>
    <t>Entgelte im Juni 2012 in 1 000 Euro</t>
  </si>
  <si>
    <t>Gesamtumsatz im Jahr 2011 in 1 000 Euro</t>
  </si>
  <si>
    <t xml:space="preserve">  Wohnungsbau</t>
  </si>
  <si>
    <r>
      <t xml:space="preserve">  Gewerblicher und industrieller Bau</t>
    </r>
    <r>
      <rPr>
        <vertAlign val="superscript"/>
        <sz val="8"/>
        <rFont val="Arial"/>
        <family val="2"/>
      </rPr>
      <t>1</t>
    </r>
  </si>
  <si>
    <t xml:space="preserve">  Öffentlicher und Straßenbau</t>
  </si>
  <si>
    <t xml:space="preserve">    Tiefbau</t>
  </si>
  <si>
    <t xml:space="preserve">    Hochbau</t>
  </si>
  <si>
    <t xml:space="preserve">      davon Straßenbau</t>
  </si>
  <si>
    <t xml:space="preserve">                 Sonstiger Tiefbau</t>
  </si>
  <si>
    <t xml:space="preserve">  Öffentlicher und Verkehrsbau</t>
  </si>
  <si>
    <t xml:space="preserve">  Dachdeckerei u. Spenglerei</t>
  </si>
  <si>
    <r>
      <t>Sonstiger Umsatz im Jahr 2011 in 1 000 Euro</t>
    </r>
    <r>
      <rPr>
        <sz val="8"/>
        <rFont val="Arial"/>
        <family val="2"/>
      </rPr>
      <t xml:space="preserve">
  (Umsatz aus sonstigen eigenen Erzeugnissen und 
  Tätigkeiten sowie Umsatz aus Handelsware)</t>
    </r>
  </si>
  <si>
    <r>
      <t>3.9 Betriebe und tätige Personen Ende Juni 2012 
nach Gemeindegrößenklassen ab 5 000 Einwohner</t>
    </r>
    <r>
      <rPr>
        <b/>
        <vertAlign val="superscript"/>
        <sz val="10"/>
        <rFont val="Arial"/>
        <family val="2"/>
      </rPr>
      <t>1</t>
    </r>
  </si>
  <si>
    <r>
      <rPr>
        <vertAlign val="superscript"/>
        <sz val="7"/>
        <rFont val="Arial"/>
        <family val="2"/>
      </rPr>
      <t>1</t>
    </r>
    <r>
      <rPr>
        <sz val="7"/>
        <rFont val="Arial"/>
        <family val="2"/>
      </rPr>
      <t xml:space="preserve">  Bevölkerungsstand: 30.06.12</t>
    </r>
  </si>
  <si>
    <r>
      <rPr>
        <sz val="8"/>
        <rFont val="Arial"/>
        <family val="2"/>
      </rPr>
      <t>Noch:</t>
    </r>
    <r>
      <rPr>
        <b/>
        <sz val="8"/>
        <rFont val="Arial"/>
        <family val="2"/>
      </rPr>
      <t xml:space="preserve"> 10 000 bis unter 20 000 Einwohner</t>
    </r>
  </si>
  <si>
    <r>
      <t xml:space="preserve"> </t>
    </r>
    <r>
      <rPr>
        <b/>
        <sz val="10"/>
        <rFont val="Arial"/>
        <family val="2"/>
      </rPr>
      <t>4. Bauinstallation und sonstiges Ausbaugewerbe</t>
    </r>
  </si>
  <si>
    <t>4.1 Kreisergebnisse</t>
  </si>
  <si>
    <t xml:space="preserve">    Elektroinstallation</t>
  </si>
  <si>
    <t xml:space="preserve">  Sonstiges Ausbaugewerbe</t>
  </si>
  <si>
    <t xml:space="preserve">    darunter Maler- und Lackierergewerbe</t>
  </si>
  <si>
    <t xml:space="preserve">         “        “  20 und mehr "</t>
  </si>
  <si>
    <t xml:space="preserve">    Dämmung gegen Kälte, Wärme, Schall 
      und Erschütterung</t>
  </si>
  <si>
    <t xml:space="preserve">  Betriebe mit   1 - 19 tätigen Personen</t>
  </si>
  <si>
    <t>Entgelte im 2. Quartal 2012 in 1 000 Euro</t>
  </si>
  <si>
    <r>
      <rPr>
        <b/>
        <sz val="10"/>
        <rFont val="Arial"/>
        <family val="2"/>
      </rPr>
      <t xml:space="preserve"> </t>
    </r>
    <r>
      <rPr>
        <sz val="10"/>
        <rFont val="Arial"/>
        <family val="2"/>
      </rPr>
      <t xml:space="preserve">Noch: </t>
    </r>
    <r>
      <rPr>
        <b/>
        <sz val="10"/>
        <rFont val="Arial"/>
        <family val="2"/>
      </rPr>
      <t>4. Bauinstallation und sonstiges Ausbaugewerbe</t>
    </r>
  </si>
  <si>
    <r>
      <rPr>
        <sz val="10"/>
        <rFont val="Arial"/>
        <family val="2"/>
      </rPr>
      <t>noch:</t>
    </r>
    <r>
      <rPr>
        <b/>
        <sz val="10"/>
        <rFont val="Arial"/>
        <family val="2"/>
      </rPr>
      <t xml:space="preserve"> 4.1 Kreisergebnisse</t>
    </r>
  </si>
  <si>
    <t xml:space="preserve">    Sonstige Bauinstallation</t>
  </si>
  <si>
    <t xml:space="preserve">    Gas-, Wasser-, Heizungs-, Lüftungs-
      und Klimaanlageninstallation</t>
  </si>
  <si>
    <t xml:space="preserve">    Gas-,Wasser-,Heizungs-,Lüftungs-
      und Klimaanlageninstallation</t>
  </si>
  <si>
    <t>Ergebnisse der jährlichen Erhebung bei Betrieben mit im allgemeinen 10 und mehr tätigen Personen 
in Schleswig-Holstein</t>
  </si>
  <si>
    <t>Gesamtumsatz im 2. Quartal 2012 in 1 000 Euro</t>
  </si>
  <si>
    <t>Sonstiger Umsatz im Jahr 2011 in 1 000 Euro</t>
  </si>
  <si>
    <t>Geleistete Arbeitsstunden im 2. Quartal 2012 
  in 1 000</t>
  </si>
  <si>
    <t>Baugewerblicher Umsatz im 2. Quartal 2012 
  in 1 000 Euro</t>
  </si>
  <si>
    <t>Baugewerblicher Umsatz im Jahr 2011 
  in 1 000 Euro</t>
  </si>
  <si>
    <t xml:space="preserve">  (Umsatz aus sonstigen eigenen Erzeugnissen 
  und Tätigkeiten sowie Umsatz aus Handelsware)</t>
  </si>
  <si>
    <t>Sonstiger Umsatz im 2. Quartal 2012 
  in 1 000 Euro</t>
  </si>
  <si>
    <t xml:space="preserve">    Gas-, Wasser-, Heizungs-, Lüftungs- 
      und Klimaanlageninstallation</t>
  </si>
  <si>
    <t xml:space="preserve">    Dämmung gegen Kälte, Wärme, Schall
      und Erschütterung</t>
  </si>
  <si>
    <t xml:space="preserve">  (Umsatz aus sonstigen eigenen Erzeugnissen und 
  Tätigkeiten sowie Umsatz aus Handelsware)</t>
  </si>
  <si>
    <t xml:space="preserve">4.2 Betriebe, tätige Personen, Umsatz nach Wirtschaftszweigen  </t>
  </si>
  <si>
    <r>
      <t>sonstiger Umsatz</t>
    </r>
    <r>
      <rPr>
        <vertAlign val="superscript"/>
        <sz val="8"/>
        <rFont val="Arial"/>
        <family val="2"/>
      </rPr>
      <t>2</t>
    </r>
  </si>
  <si>
    <r>
      <t>darunter gewerblich tätige Personen</t>
    </r>
    <r>
      <rPr>
        <vertAlign val="superscript"/>
        <sz val="8"/>
        <rFont val="Arial"/>
        <family val="2"/>
      </rPr>
      <t>1</t>
    </r>
  </si>
  <si>
    <t>baugewerb-
licher 
Umsatz</t>
  </si>
  <si>
    <t>Ausbaugewerbe insgesamt</t>
  </si>
  <si>
    <t xml:space="preserve">  Gas-, Wasser-, Heizungs-, Lüftungs-,
    und Klimaanlageninstallation</t>
  </si>
  <si>
    <t xml:space="preserve">  Dämmung gegen Kälte, Wärme,
    Schall und Erschütterung</t>
  </si>
  <si>
    <t xml:space="preserve">  Anbringen von Stuckaturen,
    Gipserei und Verputzerei</t>
  </si>
  <si>
    <t xml:space="preserve">  Fußboden-, Fliesen-, und Plattenlegerei,
    Tapeziererei</t>
  </si>
  <si>
    <t xml:space="preserve">  Sonstiger Ausbau, a. n. g.</t>
  </si>
  <si>
    <r>
      <rPr>
        <vertAlign val="superscript"/>
        <sz val="7"/>
        <rFont val="Arial"/>
        <family val="2"/>
      </rPr>
      <t>1</t>
    </r>
    <r>
      <rPr>
        <sz val="7"/>
        <rFont val="Arial"/>
        <family val="2"/>
      </rPr>
      <t xml:space="preserve">  Facharbeiter und Arbeiter, einschließlich Poliere und Meister sowie gewerblich Auszubildende</t>
    </r>
  </si>
  <si>
    <r>
      <rPr>
        <vertAlign val="superscript"/>
        <sz val="7"/>
        <rFont val="Arial"/>
        <family val="2"/>
      </rPr>
      <t>2</t>
    </r>
    <r>
      <rPr>
        <sz val="7"/>
        <rFont val="Arial"/>
        <family val="2"/>
      </rPr>
      <t xml:space="preserve">  Umsatz aus sonstigen eigenen Erzeugnissen und Tätigkeiten sowie Umsatz aus Handelsware</t>
    </r>
  </si>
  <si>
    <t>Gas-, Wasser-, Heizungs-, Lüftungs-, und Klimaanlageninstallation</t>
  </si>
  <si>
    <t>43/2/43.3</t>
  </si>
  <si>
    <t>4.3 Geleistete Arbeitsstunden, Bruttolohnsummen und Bruttogehaltssummen 
nach Wirtschaftszweigen</t>
  </si>
  <si>
    <t>Bruttolohn- und
gehaltssumme</t>
  </si>
  <si>
    <r>
      <t>4.4 Betriebe und Beschäftigte Ende Juni 2012 nach Gemeindegrößenklassen ab 10 000 Einwohner</t>
    </r>
    <r>
      <rPr>
        <b/>
        <vertAlign val="superscript"/>
        <sz val="10"/>
        <rFont val="Arial"/>
        <family val="2"/>
      </rPr>
      <t>1</t>
    </r>
  </si>
  <si>
    <t>Ergebnisse der jährlichen Erhebung bei Betrieben mit im allgemeinen 10 und mehr Beschäftigten 
in Schleswig-Holstein</t>
  </si>
  <si>
    <r>
      <rPr>
        <vertAlign val="superscript"/>
        <sz val="7"/>
        <color theme="1"/>
        <rFont val="Arial"/>
        <family val="2"/>
      </rPr>
      <t>1</t>
    </r>
    <r>
      <rPr>
        <sz val="7"/>
        <color theme="1"/>
        <rFont val="Arial"/>
        <family val="2"/>
      </rPr>
      <t xml:space="preserve">  Bevölkerungsstand: 30.06.2012</t>
    </r>
  </si>
  <si>
    <t>Ergebnisse der jährlichen Erhebung bei Betrieben mit im allgemeinen 10 und mehr tätigen Personen
 in Schleswig-Holstein</t>
  </si>
  <si>
    <r>
      <t xml:space="preserve"> Noch: </t>
    </r>
    <r>
      <rPr>
        <b/>
        <sz val="10"/>
        <rFont val="Arial"/>
        <family val="2"/>
      </rPr>
      <t>4. Bauinstallation und sonstiges Ausbaugewerbe</t>
    </r>
  </si>
  <si>
    <t>Baugewerblicher Umsatz im Jahr 2011
   in 1 000 Euro</t>
  </si>
  <si>
    <t>Baugewerblicher Umsatz nach Bauarten 
sowie Gesamtumsatz</t>
  </si>
  <si>
    <t xml:space="preserve">Vorbereitende Baustellenarbeiten, Hoch- und Tiefbau  </t>
  </si>
  <si>
    <t>Bauinstallation und sonstiges Ausbaugewerbe</t>
  </si>
  <si>
    <t xml:space="preserve">Betriebe, tätige Personen, Umsatz nach Wirtschaftszweigen  </t>
  </si>
  <si>
    <t xml:space="preserve">Geleistete Arbeitsstunden, Bruttolohnsummen und Bruttogehaltssummen nach Wirtschaftsbereichen  </t>
  </si>
  <si>
    <t>100 und 
mehr</t>
  </si>
  <si>
    <r>
      <rPr>
        <sz val="10"/>
        <rFont val="Arial"/>
        <family val="2"/>
      </rPr>
      <t>noch:</t>
    </r>
    <r>
      <rPr>
        <b/>
        <sz val="10"/>
        <rFont val="Arial"/>
        <family val="2"/>
      </rPr>
      <t xml:space="preserve"> 3.8 Kreisergebnisse</t>
    </r>
  </si>
  <si>
    <r>
      <rPr>
        <sz val="10"/>
        <color theme="1"/>
        <rFont val="Arial"/>
        <family val="2"/>
      </rPr>
      <t>noch:</t>
    </r>
    <r>
      <rPr>
        <b/>
        <sz val="10"/>
        <color theme="1"/>
        <rFont val="Arial"/>
        <family val="2"/>
      </rPr>
      <t xml:space="preserve"> 3.8 Kreisergebnisse</t>
    </r>
  </si>
  <si>
    <r>
      <rPr>
        <vertAlign val="superscript"/>
        <sz val="6"/>
        <color theme="1"/>
        <rFont val="Arial"/>
        <family val="2"/>
      </rPr>
      <t>1</t>
    </r>
    <r>
      <rPr>
        <sz val="7"/>
        <color rgb="FF000000"/>
        <rFont val="Arial"/>
        <family val="2"/>
      </rPr>
      <t xml:space="preserve">  Einschließlich landwirtschaftlicher Bau sowie Unternehmen der Bahn und Post</t>
    </r>
  </si>
  <si>
    <t>Vorbereitende Baustellenarbeiten, 
Hoch- und Tiefbau</t>
  </si>
  <si>
    <t xml:space="preserve">Betriebe und tätige Personen Ende Juni 2012 nach Gemeindegrößenklassen ab 5 000 Einwohner </t>
  </si>
  <si>
    <t xml:space="preserve">Kreisergebnisse    </t>
  </si>
  <si>
    <t xml:space="preserve">Betriebe und Beschäftigte Ende Juni 2011 nach Gemeindegrößenklassen ab 10 000 Einwohner  </t>
  </si>
  <si>
    <t>Herausgegeben am: 1. Oktober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</si>
</sst>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numFmt numFmtId="170" formatCode="#,##0\ &quot;DM&quot;;[Red]\-#,##0\ &quot;DM&quot;"/>
    <numFmt numFmtId="171" formatCode="_-* #,##0.00\ [$€]_-;\-* #,##0.00\ [$€]_-;_-* &quot;-&quot;??\ [$€]_-;_-@_-"/>
    <numFmt numFmtId="172" formatCode="###,###,###,###"/>
    <numFmt numFmtId="173" formatCode="@*."/>
    <numFmt numFmtId="174" formatCode="\ 0.0"/>
    <numFmt numFmtId="175" formatCode="_-* #,##0.00\ _D_M_-;\-* #,##0.00\ _D_M_-;_-* &quot;-&quot;??\ _D_M_-;_-@_-"/>
    <numFmt numFmtId="176" formatCode="_-* #,##0\ _D_M_-;\-* #,##0\ _D_M_-;_-* &quot;-&quot;??\ _D_M_-;_-@_-"/>
    <numFmt numFmtId="177" formatCode="#,##0;;\–"/>
  </numFmts>
  <fonts count="68"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ont>
    <font>
      <sz val="9"/>
      <color rgb="FFFF0000"/>
      <name val="Arial"/>
      <family val="2"/>
    </font>
    <font>
      <b/>
      <sz val="9"/>
      <name val="Arial"/>
      <family val="2"/>
    </font>
    <font>
      <sz val="8"/>
      <name val="Arial"/>
      <family val="2"/>
    </font>
    <font>
      <b/>
      <sz val="8"/>
      <name val="Arial"/>
      <family val="2"/>
    </font>
    <font>
      <sz val="6"/>
      <name val="Arial"/>
      <family val="2"/>
    </font>
    <font>
      <vertAlign val="superscript"/>
      <sz val="8"/>
      <name val="Arial"/>
      <family val="2"/>
    </font>
    <font>
      <sz val="8.5"/>
      <name val="Arial"/>
      <family val="2"/>
    </font>
    <font>
      <b/>
      <sz val="9"/>
      <color theme="1"/>
      <name val="Arial"/>
      <family val="2"/>
    </font>
    <font>
      <sz val="7"/>
      <color theme="1"/>
      <name val="Arial"/>
      <family val="2"/>
    </font>
    <font>
      <b/>
      <sz val="7"/>
      <color theme="1"/>
      <name val="Arial"/>
      <family val="2"/>
    </font>
    <font>
      <sz val="9"/>
      <color indexed="8"/>
      <name val="Arial"/>
      <family val="2"/>
    </font>
    <font>
      <sz val="8"/>
      <color rgb="FFFF0000"/>
      <name val="Arial"/>
      <family val="2"/>
    </font>
    <font>
      <sz val="8"/>
      <color indexed="8"/>
      <name val="Arial"/>
      <family val="2"/>
    </font>
    <font>
      <b/>
      <sz val="8"/>
      <color theme="1"/>
      <name val="Arial"/>
      <family val="2"/>
    </font>
    <font>
      <b/>
      <sz val="8"/>
      <color indexed="8"/>
      <name val="Arial"/>
      <family val="2"/>
    </font>
    <font>
      <b/>
      <sz val="8.5"/>
      <name val="Arial"/>
      <family val="2"/>
    </font>
    <font>
      <sz val="10"/>
      <color indexed="8"/>
      <name val="Arial"/>
      <family val="2"/>
    </font>
    <font>
      <vertAlign val="superscript"/>
      <sz val="7"/>
      <name val="Arial"/>
      <family val="2"/>
    </font>
    <font>
      <b/>
      <vertAlign val="superscript"/>
      <sz val="10"/>
      <name val="Arial"/>
      <family val="2"/>
    </font>
    <font>
      <vertAlign val="superscript"/>
      <sz val="7"/>
      <color theme="1"/>
      <name val="Arial"/>
      <family val="2"/>
    </font>
    <font>
      <sz val="6"/>
      <color theme="1"/>
      <name val="Arial"/>
      <family val="2"/>
    </font>
    <font>
      <sz val="7"/>
      <color rgb="FF000000"/>
      <name val="Arial"/>
      <family val="2"/>
    </font>
    <font>
      <vertAlign val="superscript"/>
      <sz val="6"/>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0"/>
        <bgColor indexed="64"/>
      </patternFill>
    </fill>
  </fills>
  <borders count="5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style="thin">
        <color rgb="FF1E4B7D"/>
      </bottom>
      <diagonal/>
    </border>
    <border>
      <left/>
      <right style="thin">
        <color indexed="64"/>
      </right>
      <top/>
      <bottom style="thin">
        <color rgb="FF1E4B7D"/>
      </bottom>
      <diagonal/>
    </border>
    <border>
      <left style="thin">
        <color rgb="FF1E4B7D"/>
      </left>
      <right/>
      <top style="thin">
        <color rgb="FF1E4B7D"/>
      </top>
      <bottom/>
      <diagonal/>
    </border>
    <border>
      <left/>
      <right/>
      <top style="thin">
        <color rgb="FF1E4B7D"/>
      </top>
      <bottom style="thin">
        <color rgb="FF1E4B7D"/>
      </bottom>
      <diagonal/>
    </border>
  </borders>
  <cellStyleXfs count="57">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44" fillId="0" borderId="0"/>
    <xf numFmtId="0" fontId="7" fillId="0" borderId="0"/>
    <xf numFmtId="171" fontId="9" fillId="0" borderId="0" applyFont="0" applyFill="0" applyBorder="0" applyAlignment="0" applyProtection="0"/>
    <xf numFmtId="0" fontId="9" fillId="0" borderId="0"/>
    <xf numFmtId="175" fontId="9" fillId="0" borderId="0" applyFont="0" applyFill="0" applyBorder="0" applyAlignment="0" applyProtection="0"/>
  </cellStyleXfs>
  <cellXfs count="745">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16" fillId="0" borderId="0" xfId="0" applyFont="1" applyAlignment="1">
      <alignment horizontal="left"/>
    </xf>
    <xf numFmtId="0" fontId="8"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42" fillId="0" borderId="0" xfId="51" applyAlignment="1">
      <alignment horizontal="left" wrapText="1"/>
    </xf>
    <xf numFmtId="0" fontId="0" fillId="0" borderId="0" xfId="0" applyAlignment="1"/>
    <xf numFmtId="0" fontId="44" fillId="0" borderId="0" xfId="52"/>
    <xf numFmtId="0" fontId="15" fillId="0" borderId="0" xfId="52" applyFont="1" applyAlignment="1">
      <alignment horizontal="centerContinuous" vertical="top" wrapText="1"/>
    </xf>
    <xf numFmtId="0" fontId="44" fillId="0" borderId="0" xfId="52" applyAlignment="1">
      <alignment vertical="top" wrapText="1"/>
    </xf>
    <xf numFmtId="0" fontId="9" fillId="0" borderId="0" xfId="52" applyFont="1" applyAlignment="1">
      <alignment horizontal="centerContinuous" vertical="top" wrapText="1"/>
    </xf>
    <xf numFmtId="0" fontId="15" fillId="0" borderId="0" xfId="52" applyFont="1" applyAlignment="1">
      <alignment horizontal="centerContinuous" wrapText="1"/>
    </xf>
    <xf numFmtId="0" fontId="44" fillId="0" borderId="0" xfId="52" applyAlignment="1">
      <alignment wrapText="1"/>
    </xf>
    <xf numFmtId="0" fontId="47" fillId="0" borderId="0" xfId="52" applyFont="1" applyAlignment="1">
      <alignment wrapText="1"/>
    </xf>
    <xf numFmtId="0" fontId="47" fillId="0" borderId="0" xfId="52" applyFont="1"/>
    <xf numFmtId="0" fontId="44" fillId="0" borderId="0" xfId="52" applyBorder="1"/>
    <xf numFmtId="3" fontId="48" fillId="0" borderId="0" xfId="52" applyNumberFormat="1" applyFont="1"/>
    <xf numFmtId="172" fontId="47" fillId="0" borderId="0" xfId="52" applyNumberFormat="1" applyFont="1"/>
    <xf numFmtId="3" fontId="47" fillId="0" borderId="0" xfId="52" applyNumberFormat="1" applyFont="1" applyAlignment="1">
      <alignment wrapText="1"/>
    </xf>
    <xf numFmtId="0" fontId="47" fillId="0" borderId="0" xfId="52" applyFont="1" applyAlignment="1">
      <alignment horizontal="right"/>
    </xf>
    <xf numFmtId="0" fontId="49" fillId="0" borderId="0" xfId="52" applyFont="1" applyAlignment="1">
      <alignment horizontal="centerContinuous" vertical="top" wrapText="1"/>
    </xf>
    <xf numFmtId="0" fontId="47" fillId="0" borderId="0" xfId="52" applyFont="1" applyAlignment="1">
      <alignment vertical="top" wrapText="1"/>
    </xf>
    <xf numFmtId="0" fontId="44" fillId="0" borderId="0" xfId="52" applyAlignment="1">
      <alignment horizontal="right"/>
    </xf>
    <xf numFmtId="0" fontId="18" fillId="0" borderId="0" xfId="52" applyFont="1"/>
    <xf numFmtId="0" fontId="44" fillId="0" borderId="0" xfId="52" applyAlignment="1"/>
    <xf numFmtId="0" fontId="15" fillId="0" borderId="0" xfId="52" applyFont="1"/>
    <xf numFmtId="169" fontId="47" fillId="0" borderId="0" xfId="52" applyNumberFormat="1" applyFont="1"/>
    <xf numFmtId="3" fontId="47" fillId="0" borderId="0" xfId="52" applyNumberFormat="1" applyFont="1" applyAlignment="1">
      <alignment horizontal="right"/>
    </xf>
    <xf numFmtId="0" fontId="51" fillId="0" borderId="0" xfId="52" applyFont="1"/>
    <xf numFmtId="0" fontId="0" fillId="0" borderId="0" xfId="0" applyAlignment="1">
      <alignment horizontal="justify" vertical="center"/>
    </xf>
    <xf numFmtId="0" fontId="6" fillId="0" borderId="0" xfId="0" applyFont="1" applyAlignment="1">
      <alignment horizontal="justify" vertical="center"/>
    </xf>
    <xf numFmtId="0" fontId="6" fillId="0" borderId="0" xfId="0" applyFont="1"/>
    <xf numFmtId="0" fontId="6" fillId="0" borderId="0" xfId="0" applyFont="1" applyAlignment="1">
      <alignment horizontal="right" vertical="center"/>
    </xf>
    <xf numFmtId="0" fontId="6" fillId="0" borderId="0" xfId="0" applyFont="1" applyAlignment="1">
      <alignment horizontal="right"/>
    </xf>
    <xf numFmtId="0" fontId="6" fillId="0" borderId="0" xfId="0" applyFont="1" applyAlignment="1">
      <alignment horizontal="left"/>
    </xf>
    <xf numFmtId="16" fontId="6" fillId="0" borderId="0" xfId="0" quotePrefix="1" applyNumberFormat="1" applyFont="1" applyAlignment="1">
      <alignment horizontal="left"/>
    </xf>
    <xf numFmtId="173" fontId="6" fillId="0" borderId="0" xfId="0" applyNumberFormat="1" applyFont="1" applyAlignment="1">
      <alignment horizontal="left"/>
    </xf>
    <xf numFmtId="0" fontId="53" fillId="0" borderId="0" xfId="0" applyFont="1" applyAlignment="1">
      <alignment vertical="center"/>
    </xf>
    <xf numFmtId="0" fontId="53" fillId="0" borderId="0" xfId="0" applyFont="1"/>
    <xf numFmtId="0" fontId="53" fillId="0" borderId="0" xfId="0" applyFont="1" applyAlignment="1">
      <alignment horizontal="center" vertical="center"/>
    </xf>
    <xf numFmtId="0" fontId="53" fillId="0" borderId="0" xfId="0" applyFont="1" applyAlignment="1">
      <alignment horizontal="right" vertical="center"/>
    </xf>
    <xf numFmtId="0" fontId="53" fillId="0" borderId="24" xfId="0" applyFont="1" applyBorder="1" applyAlignment="1">
      <alignment horizontal="center" vertical="center"/>
    </xf>
    <xf numFmtId="0" fontId="53" fillId="0" borderId="0" xfId="0" applyFont="1" applyBorder="1" applyAlignment="1">
      <alignment vertical="center"/>
    </xf>
    <xf numFmtId="0" fontId="53" fillId="0" borderId="0" xfId="0" applyFont="1" applyBorder="1" applyAlignment="1">
      <alignment horizontal="center" vertical="center"/>
    </xf>
    <xf numFmtId="0" fontId="54" fillId="0" borderId="35" xfId="0" applyFont="1" applyBorder="1" applyAlignment="1">
      <alignment horizontal="center" vertical="center"/>
    </xf>
    <xf numFmtId="0" fontId="54" fillId="0" borderId="36" xfId="0" applyFont="1" applyBorder="1" applyAlignment="1">
      <alignment horizontal="center" vertical="center"/>
    </xf>
    <xf numFmtId="0" fontId="54" fillId="0" borderId="31" xfId="0" applyFont="1" applyBorder="1" applyAlignment="1">
      <alignment horizontal="center" vertical="center"/>
    </xf>
    <xf numFmtId="0" fontId="18" fillId="0" borderId="0" xfId="52" applyFont="1" applyBorder="1" applyAlignment="1">
      <alignment horizontal="centerContinuous" vertical="top" wrapText="1"/>
    </xf>
    <xf numFmtId="0" fontId="45" fillId="0" borderId="0" xfId="52" applyFont="1" applyBorder="1" applyAlignment="1">
      <alignment horizontal="center" vertical="top" wrapText="1"/>
    </xf>
    <xf numFmtId="0" fontId="18" fillId="0" borderId="0" xfId="52" applyFont="1" applyBorder="1" applyAlignment="1">
      <alignment horizontal="center" vertical="top" wrapText="1"/>
    </xf>
    <xf numFmtId="0" fontId="9" fillId="0" borderId="0" xfId="52" applyFont="1" applyAlignment="1">
      <alignment horizontal="right" vertical="top" wrapText="1"/>
    </xf>
    <xf numFmtId="0" fontId="18" fillId="0" borderId="0" xfId="52" applyFont="1" applyAlignment="1">
      <alignment wrapText="1"/>
    </xf>
    <xf numFmtId="0" fontId="18" fillId="0" borderId="0" xfId="52" applyFont="1" applyAlignment="1">
      <alignment horizontal="right" wrapText="1"/>
    </xf>
    <xf numFmtId="0" fontId="18" fillId="0" borderId="0" xfId="52" applyFont="1" applyAlignment="1">
      <alignment horizontal="right" wrapText="1" indent="1"/>
    </xf>
    <xf numFmtId="0" fontId="9" fillId="0" borderId="0" xfId="52" applyFont="1" applyAlignment="1">
      <alignment horizontal="centerContinuous" wrapText="1"/>
    </xf>
    <xf numFmtId="0" fontId="9" fillId="0" borderId="0" xfId="52" applyFont="1"/>
    <xf numFmtId="0" fontId="9" fillId="0" borderId="0" xfId="52" applyFont="1" applyAlignment="1">
      <alignment wrapText="1"/>
    </xf>
    <xf numFmtId="0" fontId="48" fillId="0" borderId="42" xfId="52" applyFont="1" applyBorder="1" applyAlignment="1">
      <alignment wrapText="1"/>
    </xf>
    <xf numFmtId="0" fontId="47" fillId="0" borderId="42" xfId="52" applyFont="1" applyBorder="1" applyAlignment="1">
      <alignment wrapText="1"/>
    </xf>
    <xf numFmtId="0" fontId="44" fillId="0" borderId="0" xfId="52" applyAlignment="1">
      <alignment vertical="center"/>
    </xf>
    <xf numFmtId="0" fontId="46" fillId="0" borderId="42" xfId="52" applyFont="1" applyBorder="1" applyAlignment="1">
      <alignment wrapText="1"/>
    </xf>
    <xf numFmtId="0" fontId="18" fillId="0" borderId="42" xfId="52" applyFont="1" applyBorder="1" applyAlignment="1">
      <alignment wrapText="1"/>
    </xf>
    <xf numFmtId="172" fontId="9" fillId="0" borderId="0" xfId="52" applyNumberFormat="1" applyFont="1"/>
    <xf numFmtId="0" fontId="18" fillId="0" borderId="43" xfId="52" applyFont="1" applyBorder="1" applyAlignment="1">
      <alignment wrapText="1"/>
    </xf>
    <xf numFmtId="0" fontId="18" fillId="0" borderId="41" xfId="52" applyFont="1" applyBorder="1" applyAlignment="1">
      <alignment horizontal="centerContinuous" vertical="top" wrapText="1"/>
    </xf>
    <xf numFmtId="3" fontId="18" fillId="0" borderId="42" xfId="52" quotePrefix="1" applyNumberFormat="1" applyFont="1" applyBorder="1" applyAlignment="1">
      <alignment horizontal="right" wrapText="1" indent="1"/>
    </xf>
    <xf numFmtId="0" fontId="18" fillId="0" borderId="42" xfId="52" quotePrefix="1" applyFont="1" applyBorder="1" applyAlignment="1">
      <alignment horizontal="right" wrapText="1" indent="1"/>
    </xf>
    <xf numFmtId="0" fontId="18" fillId="0" borderId="43" xfId="52" applyFont="1" applyBorder="1" applyAlignment="1">
      <alignment horizontal="right" wrapText="1"/>
    </xf>
    <xf numFmtId="170" fontId="18" fillId="0" borderId="44" xfId="52" quotePrefix="1" applyNumberFormat="1" applyFont="1" applyBorder="1" applyAlignment="1">
      <alignment horizontal="right" wrapText="1" indent="1"/>
    </xf>
    <xf numFmtId="0" fontId="18" fillId="38" borderId="39" xfId="52" applyFont="1" applyFill="1" applyBorder="1" applyAlignment="1">
      <alignment horizontal="center" vertical="center" wrapText="1"/>
    </xf>
    <xf numFmtId="0" fontId="18" fillId="38" borderId="40" xfId="52" applyFont="1" applyFill="1" applyBorder="1" applyAlignment="1">
      <alignment horizontal="center" vertical="center" wrapText="1"/>
    </xf>
    <xf numFmtId="3" fontId="48" fillId="0" borderId="0" xfId="52" applyNumberFormat="1" applyFont="1" applyAlignment="1">
      <alignment horizontal="right"/>
    </xf>
    <xf numFmtId="0" fontId="48" fillId="0" borderId="0" xfId="52" applyFont="1" applyAlignment="1">
      <alignment wrapText="1"/>
    </xf>
    <xf numFmtId="0" fontId="47" fillId="0" borderId="0" xfId="52" applyFont="1" applyAlignment="1"/>
    <xf numFmtId="0" fontId="18" fillId="0" borderId="0" xfId="52" applyFont="1" applyFill="1" applyBorder="1" applyAlignment="1">
      <alignment horizontal="centerContinuous" vertical="top" wrapText="1"/>
    </xf>
    <xf numFmtId="16" fontId="18" fillId="0" borderId="0" xfId="52" quotePrefix="1" applyNumberFormat="1" applyFont="1" applyFill="1" applyBorder="1" applyAlignment="1">
      <alignment horizontal="center" vertical="top" wrapText="1"/>
    </xf>
    <xf numFmtId="17" fontId="18" fillId="0" borderId="0" xfId="52" quotePrefix="1" applyNumberFormat="1" applyFont="1" applyFill="1" applyBorder="1" applyAlignment="1">
      <alignment horizontal="center" vertical="top" wrapText="1"/>
    </xf>
    <xf numFmtId="0" fontId="18" fillId="0" borderId="0" xfId="52" applyFont="1" applyFill="1" applyBorder="1" applyAlignment="1">
      <alignment horizontal="center" vertical="top" wrapText="1"/>
    </xf>
    <xf numFmtId="0" fontId="46" fillId="0" borderId="0" xfId="52" applyFont="1" applyAlignment="1">
      <alignment wrapText="1"/>
    </xf>
    <xf numFmtId="17" fontId="18" fillId="38" borderId="39" xfId="52" quotePrefix="1" applyNumberFormat="1" applyFont="1" applyFill="1" applyBorder="1" applyAlignment="1">
      <alignment horizontal="center" vertical="center" wrapText="1"/>
    </xf>
    <xf numFmtId="0" fontId="9" fillId="0" borderId="0" xfId="52" applyFont="1" applyAlignment="1">
      <alignment vertical="top" wrapText="1"/>
    </xf>
    <xf numFmtId="0" fontId="9" fillId="0" borderId="0" xfId="52" applyFont="1" applyBorder="1" applyAlignment="1">
      <alignment vertical="top" wrapText="1"/>
    </xf>
    <xf numFmtId="16" fontId="18" fillId="0" borderId="41" xfId="52" applyNumberFormat="1" applyFont="1" applyFill="1" applyBorder="1" applyAlignment="1">
      <alignment horizontal="centerContinuous" vertical="top" wrapText="1"/>
    </xf>
    <xf numFmtId="3" fontId="18" fillId="0" borderId="0" xfId="52" applyNumberFormat="1" applyFont="1" applyAlignment="1">
      <alignment horizontal="right" indent="1"/>
    </xf>
    <xf numFmtId="0" fontId="47" fillId="0" borderId="0" xfId="0" applyFont="1" applyBorder="1" applyAlignment="1">
      <alignment horizontal="center" vertical="center" wrapText="1"/>
    </xf>
    <xf numFmtId="0" fontId="47" fillId="0" borderId="0" xfId="52" applyFont="1" applyFill="1" applyBorder="1" applyAlignment="1">
      <alignment horizontal="center" vertical="center" wrapText="1"/>
    </xf>
    <xf numFmtId="0" fontId="47" fillId="0" borderId="41" xfId="52" applyFont="1" applyFill="1" applyBorder="1" applyAlignment="1">
      <alignment horizontal="center" vertical="center" wrapText="1"/>
    </xf>
    <xf numFmtId="0" fontId="47" fillId="38" borderId="39" xfId="0" applyFont="1" applyFill="1" applyBorder="1" applyAlignment="1">
      <alignment horizontal="center" vertical="center" wrapText="1"/>
    </xf>
    <xf numFmtId="0" fontId="47" fillId="38" borderId="40" xfId="0" applyFont="1" applyFill="1" applyBorder="1" applyAlignment="1">
      <alignment horizontal="center" vertical="center" wrapText="1"/>
    </xf>
    <xf numFmtId="0" fontId="9" fillId="0" borderId="0" xfId="52" applyFont="1" applyAlignment="1"/>
    <xf numFmtId="16" fontId="18" fillId="0" borderId="0" xfId="52" quotePrefix="1" applyNumberFormat="1" applyFont="1" applyBorder="1" applyAlignment="1">
      <alignment horizontal="center" vertical="top" wrapText="1"/>
    </xf>
    <xf numFmtId="17" fontId="18" fillId="0" borderId="0" xfId="52" quotePrefix="1" applyNumberFormat="1" applyFont="1" applyBorder="1" applyAlignment="1">
      <alignment horizontal="center" vertical="top" wrapText="1"/>
    </xf>
    <xf numFmtId="0" fontId="18" fillId="0" borderId="41" xfId="52" applyFont="1" applyBorder="1" applyAlignment="1">
      <alignment horizontal="center" vertical="top" wrapText="1"/>
    </xf>
    <xf numFmtId="0" fontId="46" fillId="0" borderId="42" xfId="52" applyFont="1" applyBorder="1" applyAlignment="1">
      <alignment vertical="top" wrapText="1"/>
    </xf>
    <xf numFmtId="0" fontId="18" fillId="0" borderId="42" xfId="52" applyFont="1" applyBorder="1" applyAlignment="1">
      <alignment vertical="top" wrapText="1"/>
    </xf>
    <xf numFmtId="0" fontId="18" fillId="37" borderId="44" xfId="52" applyFont="1" applyFill="1" applyBorder="1" applyAlignment="1">
      <alignment vertical="top" wrapText="1"/>
    </xf>
    <xf numFmtId="0" fontId="18" fillId="0" borderId="0" xfId="52" quotePrefix="1" applyFont="1" applyFill="1" applyAlignment="1">
      <alignment horizontal="centerContinuous" vertical="top" wrapText="1"/>
    </xf>
    <xf numFmtId="0" fontId="18" fillId="0" borderId="0" xfId="52" applyFont="1" applyAlignment="1">
      <alignment horizontal="right" indent="2"/>
    </xf>
    <xf numFmtId="16" fontId="18" fillId="0" borderId="0" xfId="52" quotePrefix="1" applyNumberFormat="1" applyFont="1" applyFill="1" applyBorder="1" applyAlignment="1">
      <alignment horizontal="centerContinuous" vertical="top" wrapText="1"/>
    </xf>
    <xf numFmtId="17" fontId="18" fillId="0" borderId="0" xfId="52" quotePrefix="1" applyNumberFormat="1" applyFont="1" applyFill="1" applyBorder="1" applyAlignment="1">
      <alignment horizontal="centerContinuous" vertical="top" wrapText="1"/>
    </xf>
    <xf numFmtId="0" fontId="18" fillId="0" borderId="42" xfId="52" quotePrefix="1" applyFont="1" applyFill="1" applyBorder="1" applyAlignment="1">
      <alignment horizontal="centerContinuous" vertical="top" wrapText="1"/>
    </xf>
    <xf numFmtId="0" fontId="18" fillId="38" borderId="39" xfId="52" applyFont="1" applyFill="1" applyBorder="1" applyAlignment="1">
      <alignment horizontal="center" vertical="center" wrapText="1"/>
    </xf>
    <xf numFmtId="0" fontId="18" fillId="38" borderId="40" xfId="52" applyFont="1" applyFill="1" applyBorder="1" applyAlignment="1">
      <alignment horizontal="center" vertical="center" wrapText="1"/>
    </xf>
    <xf numFmtId="0" fontId="47" fillId="38" borderId="39" xfId="52" applyFont="1" applyFill="1" applyBorder="1" applyAlignment="1">
      <alignment horizontal="center" vertical="center" wrapText="1"/>
    </xf>
    <xf numFmtId="16" fontId="18" fillId="38" borderId="39" xfId="52" quotePrefix="1" applyNumberFormat="1" applyFont="1" applyFill="1" applyBorder="1" applyAlignment="1">
      <alignment horizontal="center" vertical="center" wrapText="1"/>
    </xf>
    <xf numFmtId="0" fontId="18" fillId="38" borderId="39" xfId="52" quotePrefix="1" applyFont="1" applyFill="1" applyBorder="1" applyAlignment="1">
      <alignment horizontal="center" vertical="center" wrapText="1"/>
    </xf>
    <xf numFmtId="0" fontId="18" fillId="38" borderId="39" xfId="52" applyFont="1" applyFill="1" applyBorder="1" applyAlignment="1">
      <alignment horizontal="center" vertical="center"/>
    </xf>
    <xf numFmtId="0" fontId="18" fillId="38" borderId="40" xfId="52" applyFont="1" applyFill="1" applyBorder="1" applyAlignment="1">
      <alignment horizontal="center" vertical="center"/>
    </xf>
    <xf numFmtId="0" fontId="52" fillId="0" borderId="24" xfId="0" applyFont="1" applyBorder="1" applyAlignment="1">
      <alignment horizontal="left" vertical="center" indent="1"/>
    </xf>
    <xf numFmtId="0" fontId="5" fillId="0" borderId="0" xfId="0" applyFont="1"/>
    <xf numFmtId="0" fontId="5" fillId="0" borderId="0" xfId="0" applyFont="1" applyAlignment="1">
      <alignment vertical="center" wrapText="1"/>
    </xf>
    <xf numFmtId="0" fontId="5" fillId="0" borderId="0" xfId="0" applyFont="1" applyAlignment="1">
      <alignment vertical="center"/>
    </xf>
    <xf numFmtId="0" fontId="5" fillId="0" borderId="24" xfId="0" applyFont="1" applyBorder="1" applyAlignment="1">
      <alignment horizontal="left" vertical="center" indent="1"/>
    </xf>
    <xf numFmtId="0" fontId="5" fillId="0" borderId="0" xfId="0" applyFont="1" applyBorder="1" applyAlignment="1">
      <alignment vertical="center"/>
    </xf>
    <xf numFmtId="173" fontId="5" fillId="0" borderId="0" xfId="0" applyNumberFormat="1" applyFont="1" applyAlignment="1"/>
    <xf numFmtId="0" fontId="5" fillId="0" borderId="0" xfId="0" applyFont="1" applyAlignment="1">
      <alignment horizontal="left"/>
    </xf>
    <xf numFmtId="173" fontId="5" fillId="0" borderId="0" xfId="0" applyNumberFormat="1" applyFont="1" applyAlignment="1">
      <alignment horizontal="left"/>
    </xf>
    <xf numFmtId="0" fontId="53" fillId="0" borderId="0" xfId="0" applyFont="1" applyBorder="1"/>
    <xf numFmtId="0" fontId="5" fillId="0" borderId="0" xfId="0" applyFont="1" applyBorder="1"/>
    <xf numFmtId="0" fontId="0" fillId="0" borderId="0" xfId="0" applyBorder="1"/>
    <xf numFmtId="0" fontId="5" fillId="0" borderId="29" xfId="0" applyFont="1" applyBorder="1" applyAlignment="1"/>
    <xf numFmtId="0" fontId="5" fillId="0" borderId="0" xfId="0" applyFont="1" applyBorder="1" applyAlignment="1">
      <alignment horizontal="left" vertical="center" indent="1"/>
    </xf>
    <xf numFmtId="0" fontId="5" fillId="0" borderId="0" xfId="0" applyFont="1" applyBorder="1" applyAlignment="1">
      <alignment horizontal="left" vertical="center"/>
    </xf>
    <xf numFmtId="0" fontId="5" fillId="0" borderId="29" xfId="0" applyFont="1" applyBorder="1" applyAlignment="1">
      <alignment horizontal="left" vertical="center"/>
    </xf>
    <xf numFmtId="0" fontId="18" fillId="38" borderId="39" xfId="52" applyFont="1" applyFill="1" applyBorder="1" applyAlignment="1">
      <alignment horizontal="center" vertical="center" wrapText="1"/>
    </xf>
    <xf numFmtId="0" fontId="18" fillId="38" borderId="40" xfId="52" applyFont="1" applyFill="1" applyBorder="1" applyAlignment="1">
      <alignment horizontal="center" vertical="center" wrapText="1"/>
    </xf>
    <xf numFmtId="0" fontId="47" fillId="38" borderId="39" xfId="52" applyFont="1" applyFill="1" applyBorder="1" applyAlignment="1">
      <alignment horizontal="center" vertical="center" wrapText="1"/>
    </xf>
    <xf numFmtId="16" fontId="18" fillId="38" borderId="39" xfId="52" quotePrefix="1" applyNumberFormat="1" applyFont="1" applyFill="1" applyBorder="1" applyAlignment="1">
      <alignment horizontal="center" vertical="center" wrapText="1"/>
    </xf>
    <xf numFmtId="173" fontId="4" fillId="0" borderId="0" xfId="0" applyNumberFormat="1" applyFont="1" applyAlignment="1"/>
    <xf numFmtId="0" fontId="4" fillId="0" borderId="0" xfId="0" quotePrefix="1" applyFont="1" applyAlignment="1"/>
    <xf numFmtId="0" fontId="4" fillId="0" borderId="0" xfId="0" quotePrefix="1" applyFont="1"/>
    <xf numFmtId="16" fontId="4" fillId="0" borderId="0" xfId="0" quotePrefix="1" applyNumberFormat="1" applyFont="1" applyAlignment="1">
      <alignment horizontal="left"/>
    </xf>
    <xf numFmtId="0" fontId="4" fillId="0" borderId="0" xfId="0" quotePrefix="1" applyFont="1" applyAlignment="1">
      <alignment horizontal="left"/>
    </xf>
    <xf numFmtId="172" fontId="18" fillId="0" borderId="0" xfId="0" applyNumberFormat="1" applyFont="1" applyAlignment="1">
      <alignment horizontal="right" indent="2"/>
    </xf>
    <xf numFmtId="174" fontId="18" fillId="0" borderId="0" xfId="0" applyNumberFormat="1" applyFont="1" applyAlignment="1">
      <alignment horizontal="right" wrapText="1" indent="2"/>
    </xf>
    <xf numFmtId="174" fontId="18" fillId="0" borderId="0" xfId="0" applyNumberFormat="1" applyFont="1" applyFill="1" applyAlignment="1">
      <alignment horizontal="right" wrapText="1" indent="2"/>
    </xf>
    <xf numFmtId="3" fontId="18" fillId="0" borderId="46" xfId="0" applyNumberFormat="1" applyFont="1" applyBorder="1" applyAlignment="1">
      <alignment horizontal="right" wrapText="1" indent="2"/>
    </xf>
    <xf numFmtId="3" fontId="46" fillId="0" borderId="43" xfId="0" applyNumberFormat="1" applyFont="1" applyBorder="1" applyAlignment="1">
      <alignment horizontal="right" wrapText="1" indent="2"/>
    </xf>
    <xf numFmtId="0" fontId="47" fillId="0" borderId="0" xfId="0" applyFont="1" applyAlignment="1">
      <alignment wrapText="1"/>
    </xf>
    <xf numFmtId="3" fontId="47" fillId="0" borderId="0" xfId="0" applyNumberFormat="1" applyFont="1" applyAlignment="1">
      <alignment horizontal="right" wrapText="1"/>
    </xf>
    <xf numFmtId="0" fontId="47" fillId="0" borderId="0" xfId="0" applyFont="1" applyAlignment="1"/>
    <xf numFmtId="0" fontId="44" fillId="0" borderId="0" xfId="52" applyAlignment="1">
      <alignment vertical="top"/>
    </xf>
    <xf numFmtId="0" fontId="47" fillId="0" borderId="0" xfId="0" applyFont="1" applyAlignment="1">
      <alignment horizontal="left" wrapText="1"/>
    </xf>
    <xf numFmtId="0" fontId="47" fillId="0" borderId="42" xfId="0" applyFont="1" applyBorder="1" applyAlignment="1">
      <alignment wrapText="1"/>
    </xf>
    <xf numFmtId="0" fontId="47" fillId="0" borderId="0" xfId="0" applyFont="1" applyFill="1" applyAlignment="1">
      <alignment horizontal="right" wrapText="1"/>
    </xf>
    <xf numFmtId="3" fontId="47" fillId="0" borderId="0" xfId="0" applyNumberFormat="1" applyFont="1" applyAlignment="1">
      <alignment horizontal="left"/>
    </xf>
    <xf numFmtId="3" fontId="18" fillId="0" borderId="0" xfId="0" applyNumberFormat="1" applyFont="1" applyAlignment="1">
      <alignment horizontal="left"/>
    </xf>
    <xf numFmtId="0" fontId="18" fillId="0" borderId="0" xfId="0" applyFont="1" applyAlignment="1">
      <alignment wrapText="1"/>
    </xf>
    <xf numFmtId="0" fontId="18" fillId="0" borderId="26" xfId="0" applyFont="1" applyBorder="1" applyAlignment="1">
      <alignment wrapText="1"/>
    </xf>
    <xf numFmtId="3" fontId="18" fillId="0" borderId="0" xfId="0" applyNumberFormat="1" applyFont="1" applyAlignment="1">
      <alignment horizontal="left" wrapText="1"/>
    </xf>
    <xf numFmtId="0" fontId="18" fillId="0" borderId="0" xfId="0" applyFont="1" applyAlignment="1">
      <alignment horizontal="left" wrapText="1"/>
    </xf>
    <xf numFmtId="0" fontId="18" fillId="0" borderId="0" xfId="0" applyFont="1" applyAlignment="1"/>
    <xf numFmtId="0" fontId="18" fillId="0" borderId="26" xfId="0" applyFont="1" applyBorder="1" applyAlignment="1"/>
    <xf numFmtId="177" fontId="18" fillId="0" borderId="0" xfId="0" applyNumberFormat="1" applyFont="1" applyFill="1" applyAlignment="1">
      <alignment horizontal="right"/>
    </xf>
    <xf numFmtId="177" fontId="18" fillId="0" borderId="0" xfId="0" applyNumberFormat="1" applyFont="1" applyFill="1" applyAlignment="1">
      <alignment horizontal="right" wrapText="1"/>
    </xf>
    <xf numFmtId="177" fontId="55" fillId="0" borderId="0" xfId="0" applyNumberFormat="1" applyFont="1" applyFill="1" applyAlignment="1">
      <alignment horizontal="right"/>
    </xf>
    <xf numFmtId="0" fontId="18" fillId="0" borderId="42" xfId="52" applyFont="1" applyFill="1" applyBorder="1" applyAlignment="1">
      <alignment horizontal="centerContinuous"/>
    </xf>
    <xf numFmtId="3" fontId="46" fillId="0" borderId="0" xfId="0" applyNumberFormat="1" applyFont="1" applyAlignment="1">
      <alignment horizontal="right" wrapText="1"/>
    </xf>
    <xf numFmtId="0" fontId="46" fillId="0" borderId="0" xfId="0" applyFont="1" applyAlignment="1">
      <alignment horizontal="right" wrapText="1"/>
    </xf>
    <xf numFmtId="0" fontId="18" fillId="0" borderId="43" xfId="0" applyFont="1" applyBorder="1" applyAlignment="1"/>
    <xf numFmtId="0" fontId="18" fillId="0" borderId="47" xfId="0" applyFont="1" applyBorder="1" applyAlignment="1"/>
    <xf numFmtId="177" fontId="55" fillId="0" borderId="43" xfId="0" applyNumberFormat="1" applyFont="1" applyFill="1" applyBorder="1" applyAlignment="1">
      <alignment horizontal="right"/>
    </xf>
    <xf numFmtId="177" fontId="18" fillId="0" borderId="43" xfId="0" applyNumberFormat="1" applyFont="1" applyFill="1" applyBorder="1" applyAlignment="1">
      <alignment horizontal="right"/>
    </xf>
    <xf numFmtId="177" fontId="18" fillId="0" borderId="43" xfId="0" applyNumberFormat="1" applyFont="1" applyFill="1" applyBorder="1" applyAlignment="1">
      <alignment horizontal="right" wrapText="1"/>
    </xf>
    <xf numFmtId="0" fontId="18" fillId="0" borderId="0" xfId="0" applyFont="1" applyAlignment="1">
      <alignment horizontal="left" vertical="center" wrapText="1"/>
    </xf>
    <xf numFmtId="0" fontId="18" fillId="0" borderId="0" xfId="52" applyFont="1" applyBorder="1" applyAlignment="1">
      <alignment horizontal="center" wrapText="1"/>
    </xf>
    <xf numFmtId="0" fontId="18" fillId="0" borderId="41" xfId="52" applyFont="1" applyBorder="1" applyAlignment="1">
      <alignment horizontal="center" wrapText="1"/>
    </xf>
    <xf numFmtId="0" fontId="18" fillId="0" borderId="0" xfId="52" applyFont="1" applyBorder="1"/>
    <xf numFmtId="0" fontId="18" fillId="0" borderId="0" xfId="52" applyFont="1" applyFill="1" applyBorder="1" applyAlignment="1">
      <alignment wrapText="1"/>
    </xf>
    <xf numFmtId="0" fontId="46" fillId="0" borderId="42" xfId="0" applyFont="1" applyBorder="1" applyAlignment="1">
      <alignment wrapText="1"/>
    </xf>
    <xf numFmtId="0" fontId="4" fillId="0" borderId="0" xfId="0" applyFont="1" applyAlignment="1"/>
    <xf numFmtId="0" fontId="18" fillId="0" borderId="0" xfId="0" quotePrefix="1" applyFont="1" applyAlignment="1">
      <alignment horizontal="left" wrapText="1"/>
    </xf>
    <xf numFmtId="0" fontId="18" fillId="0" borderId="42" xfId="0" applyFont="1" applyBorder="1" applyAlignment="1">
      <alignment wrapText="1"/>
    </xf>
    <xf numFmtId="3" fontId="18" fillId="0" borderId="0" xfId="0" applyNumberFormat="1" applyFont="1" applyFill="1" applyBorder="1" applyAlignment="1">
      <alignment wrapText="1"/>
    </xf>
    <xf numFmtId="3" fontId="18" fillId="0" borderId="0" xfId="0" applyNumberFormat="1" applyFont="1" applyAlignment="1"/>
    <xf numFmtId="0" fontId="18" fillId="0" borderId="0" xfId="0" applyFont="1" applyFill="1" applyBorder="1" applyAlignment="1">
      <alignment wrapText="1"/>
    </xf>
    <xf numFmtId="3" fontId="46" fillId="0" borderId="0" xfId="0" applyNumberFormat="1" applyFont="1" applyAlignment="1"/>
    <xf numFmtId="3" fontId="46" fillId="0" borderId="0" xfId="0" applyNumberFormat="1" applyFont="1" applyFill="1" applyBorder="1" applyAlignment="1"/>
    <xf numFmtId="3" fontId="18" fillId="0" borderId="0" xfId="0" applyNumberFormat="1" applyFont="1" applyFill="1" applyBorder="1" applyAlignment="1">
      <alignment horizontal="right" wrapText="1"/>
    </xf>
    <xf numFmtId="3" fontId="46" fillId="0" borderId="0" xfId="0" applyNumberFormat="1" applyFont="1" applyFill="1" applyBorder="1" applyAlignment="1">
      <alignment wrapText="1"/>
    </xf>
    <xf numFmtId="3" fontId="18" fillId="0" borderId="0" xfId="0" applyNumberFormat="1" applyFont="1" applyAlignment="1">
      <alignment horizontal="right" wrapText="1"/>
    </xf>
    <xf numFmtId="0" fontId="18" fillId="0" borderId="43" xfId="0" applyFont="1" applyBorder="1" applyAlignment="1">
      <alignment horizontal="left" wrapText="1"/>
    </xf>
    <xf numFmtId="0" fontId="46" fillId="0" borderId="44" xfId="0" applyFont="1" applyBorder="1" applyAlignment="1">
      <alignment wrapText="1"/>
    </xf>
    <xf numFmtId="3" fontId="46" fillId="0" borderId="43" xfId="0" applyNumberFormat="1" applyFont="1" applyBorder="1" applyAlignment="1">
      <alignment horizontal="right" wrapText="1"/>
    </xf>
    <xf numFmtId="3" fontId="46" fillId="0" borderId="43" xfId="0" applyNumberFormat="1" applyFont="1" applyBorder="1" applyAlignment="1"/>
    <xf numFmtId="172" fontId="47" fillId="0" borderId="0" xfId="0" applyNumberFormat="1" applyFont="1" applyAlignment="1">
      <alignment horizontal="right"/>
    </xf>
    <xf numFmtId="0" fontId="47" fillId="0" borderId="0" xfId="0" applyFont="1" applyAlignment="1">
      <alignment horizontal="right"/>
    </xf>
    <xf numFmtId="172" fontId="47" fillId="39" borderId="0" xfId="0" applyNumberFormat="1" applyFont="1" applyFill="1" applyAlignment="1">
      <alignment horizontal="right"/>
    </xf>
    <xf numFmtId="16" fontId="47" fillId="38" borderId="39" xfId="52" quotePrefix="1" applyNumberFormat="1" applyFont="1" applyFill="1" applyBorder="1" applyAlignment="1">
      <alignment horizontal="center" vertical="center" wrapText="1"/>
    </xf>
    <xf numFmtId="17" fontId="47" fillId="38" borderId="39" xfId="52" quotePrefix="1" applyNumberFormat="1" applyFont="1" applyFill="1" applyBorder="1" applyAlignment="1">
      <alignment horizontal="center" vertical="center" wrapText="1"/>
    </xf>
    <xf numFmtId="0" fontId="47" fillId="38" borderId="40" xfId="52" applyFont="1" applyFill="1" applyBorder="1" applyAlignment="1">
      <alignment horizontal="center" vertical="center" wrapText="1"/>
    </xf>
    <xf numFmtId="0" fontId="47" fillId="0" borderId="0" xfId="52" applyFont="1" applyFill="1" applyBorder="1" applyAlignment="1">
      <alignment horizontal="centerContinuous" vertical="top" wrapText="1"/>
    </xf>
    <xf numFmtId="16" fontId="47" fillId="0" borderId="41" xfId="52" applyNumberFormat="1" applyFont="1" applyFill="1" applyBorder="1" applyAlignment="1">
      <alignment horizontal="centerContinuous" vertical="top" wrapText="1"/>
    </xf>
    <xf numFmtId="16" fontId="47" fillId="0" borderId="0" xfId="52" quotePrefix="1" applyNumberFormat="1" applyFont="1" applyFill="1" applyBorder="1" applyAlignment="1">
      <alignment horizontal="center" vertical="top" wrapText="1"/>
    </xf>
    <xf numFmtId="17" fontId="47" fillId="0" borderId="0" xfId="52" quotePrefix="1" applyNumberFormat="1" applyFont="1" applyFill="1" applyBorder="1" applyAlignment="1">
      <alignment horizontal="center" vertical="top" wrapText="1"/>
    </xf>
    <xf numFmtId="0" fontId="47" fillId="0" borderId="0" xfId="52" applyFont="1" applyFill="1" applyBorder="1" applyAlignment="1">
      <alignment horizontal="center" vertical="top" wrapText="1"/>
    </xf>
    <xf numFmtId="0" fontId="47" fillId="0" borderId="0" xfId="52" applyFont="1" applyFill="1" applyAlignment="1">
      <alignment vertical="top" wrapText="1"/>
    </xf>
    <xf numFmtId="0" fontId="47" fillId="0" borderId="42" xfId="52" applyFont="1" applyFill="1" applyBorder="1" applyAlignment="1">
      <alignment vertical="top" wrapText="1"/>
    </xf>
    <xf numFmtId="0" fontId="48" fillId="0" borderId="0" xfId="52" applyFont="1" applyFill="1" applyBorder="1" applyAlignment="1">
      <alignment horizontal="centerContinuous" vertical="top" wrapText="1"/>
    </xf>
    <xf numFmtId="0" fontId="47" fillId="0" borderId="43" xfId="52" applyFont="1" applyBorder="1" applyAlignment="1">
      <alignment wrapText="1"/>
    </xf>
    <xf numFmtId="0" fontId="47" fillId="0" borderId="0" xfId="0" applyFont="1" applyAlignment="1">
      <alignment horizontal="right" wrapText="1"/>
    </xf>
    <xf numFmtId="0" fontId="47" fillId="39" borderId="0" xfId="0" applyFont="1" applyFill="1" applyAlignment="1">
      <alignment horizontal="right" wrapText="1"/>
    </xf>
    <xf numFmtId="176" fontId="47" fillId="0" borderId="0" xfId="56" applyNumberFormat="1" applyFont="1" applyAlignment="1">
      <alignment horizontal="right" wrapText="1"/>
    </xf>
    <xf numFmtId="176" fontId="47" fillId="39" borderId="0" xfId="56" applyNumberFormat="1" applyFont="1" applyFill="1" applyAlignment="1">
      <alignment horizontal="right" wrapText="1"/>
    </xf>
    <xf numFmtId="0" fontId="48" fillId="39" borderId="0" xfId="0" applyFont="1" applyFill="1" applyAlignment="1">
      <alignment horizontal="right" wrapText="1"/>
    </xf>
    <xf numFmtId="172" fontId="48" fillId="39" borderId="0" xfId="0" applyNumberFormat="1" applyFont="1" applyFill="1" applyAlignment="1">
      <alignment horizontal="right"/>
    </xf>
    <xf numFmtId="176" fontId="48" fillId="39" borderId="0" xfId="56" applyNumberFormat="1" applyFont="1" applyFill="1" applyAlignment="1">
      <alignment horizontal="right" wrapText="1"/>
    </xf>
    <xf numFmtId="0" fontId="48" fillId="0" borderId="0" xfId="0" applyFont="1" applyAlignment="1">
      <alignment horizontal="right" wrapText="1"/>
    </xf>
    <xf numFmtId="0" fontId="48" fillId="0" borderId="0" xfId="0" applyFont="1" applyAlignment="1">
      <alignment horizontal="right"/>
    </xf>
    <xf numFmtId="172" fontId="48" fillId="0" borderId="0" xfId="0" applyNumberFormat="1" applyFont="1" applyAlignment="1">
      <alignment horizontal="right"/>
    </xf>
    <xf numFmtId="0" fontId="48" fillId="39" borderId="0" xfId="0" applyFont="1" applyFill="1" applyAlignment="1">
      <alignment horizontal="right"/>
    </xf>
    <xf numFmtId="3" fontId="48" fillId="0" borderId="0" xfId="52" applyNumberFormat="1" applyFont="1" applyAlignment="1">
      <alignment wrapText="1"/>
    </xf>
    <xf numFmtId="3" fontId="48" fillId="0" borderId="0" xfId="52" applyNumberFormat="1" applyFont="1" applyAlignment="1"/>
    <xf numFmtId="0" fontId="47" fillId="38" borderId="40" xfId="52" applyFont="1" applyFill="1" applyBorder="1" applyAlignment="1">
      <alignment horizontal="center" vertical="center" wrapText="1"/>
    </xf>
    <xf numFmtId="0" fontId="47" fillId="38" borderId="39" xfId="52" quotePrefix="1" applyFont="1" applyFill="1" applyBorder="1" applyAlignment="1">
      <alignment horizontal="center" vertical="center"/>
    </xf>
    <xf numFmtId="0" fontId="47" fillId="0" borderId="42" xfId="0" applyFont="1" applyBorder="1" applyAlignment="1"/>
    <xf numFmtId="3" fontId="17" fillId="0" borderId="0" xfId="0" applyNumberFormat="1" applyFont="1" applyAlignment="1"/>
    <xf numFmtId="3" fontId="47" fillId="0" borderId="0" xfId="0" applyNumberFormat="1" applyFont="1" applyAlignment="1">
      <alignment wrapText="1"/>
    </xf>
    <xf numFmtId="172" fontId="47" fillId="0" borderId="0" xfId="0" applyNumberFormat="1" applyFont="1" applyAlignment="1"/>
    <xf numFmtId="3" fontId="17" fillId="39" borderId="0" xfId="0" applyNumberFormat="1" applyFont="1" applyFill="1" applyAlignment="1"/>
    <xf numFmtId="172" fontId="47" fillId="39" borderId="0" xfId="0" applyNumberFormat="1" applyFont="1" applyFill="1" applyAlignment="1"/>
    <xf numFmtId="0" fontId="47" fillId="0" borderId="43" xfId="0" applyFont="1" applyBorder="1" applyAlignment="1"/>
    <xf numFmtId="0" fontId="47" fillId="0" borderId="44" xfId="0" applyFont="1" applyBorder="1" applyAlignment="1"/>
    <xf numFmtId="3" fontId="17" fillId="0" borderId="43" xfId="0" applyNumberFormat="1" applyFont="1" applyBorder="1" applyAlignment="1"/>
    <xf numFmtId="0" fontId="47" fillId="0" borderId="0" xfId="0" applyFont="1" applyAlignment="1">
      <alignment vertical="center" wrapText="1"/>
    </xf>
    <xf numFmtId="0" fontId="47" fillId="0" borderId="0" xfId="0" applyFont="1" applyAlignment="1">
      <alignment vertical="center"/>
    </xf>
    <xf numFmtId="0" fontId="0" fillId="0" borderId="0" xfId="0" applyAlignment="1"/>
    <xf numFmtId="3" fontId="46" fillId="0" borderId="0" xfId="56" applyNumberFormat="1" applyFont="1" applyAlignment="1">
      <alignment horizontal="right" vertical="top" wrapText="1"/>
    </xf>
    <xf numFmtId="172" fontId="18" fillId="0" borderId="0" xfId="0" applyNumberFormat="1" applyFont="1"/>
    <xf numFmtId="0" fontId="18" fillId="0" borderId="0" xfId="0" applyFont="1"/>
    <xf numFmtId="3" fontId="18" fillId="0" borderId="0" xfId="0" applyNumberFormat="1" applyFont="1" applyAlignment="1">
      <alignment horizontal="right" vertical="top" wrapText="1"/>
    </xf>
    <xf numFmtId="0" fontId="18" fillId="0" borderId="46" xfId="0" applyFont="1" applyBorder="1"/>
    <xf numFmtId="172" fontId="18" fillId="0" borderId="43" xfId="0" applyNumberFormat="1" applyFont="1" applyBorder="1"/>
    <xf numFmtId="0" fontId="18" fillId="0" borderId="43" xfId="0" applyFont="1" applyBorder="1"/>
    <xf numFmtId="0" fontId="47" fillId="0" borderId="42" xfId="52" applyFont="1" applyFill="1" applyBorder="1" applyAlignment="1">
      <alignment wrapText="1"/>
    </xf>
    <xf numFmtId="0" fontId="47" fillId="0" borderId="0" xfId="52" applyFont="1" applyAlignment="1">
      <alignment horizontal="centerContinuous" wrapText="1"/>
    </xf>
    <xf numFmtId="0" fontId="47" fillId="0" borderId="42" xfId="52" applyFont="1" applyBorder="1" applyAlignment="1">
      <alignment horizontal="left" wrapText="1"/>
    </xf>
    <xf numFmtId="172" fontId="47" fillId="0" borderId="0" xfId="0" applyNumberFormat="1" applyFont="1" applyFill="1" applyAlignment="1">
      <alignment horizontal="right"/>
    </xf>
    <xf numFmtId="0" fontId="47" fillId="39" borderId="0" xfId="0" applyFont="1" applyFill="1" applyAlignment="1">
      <alignment horizontal="right"/>
    </xf>
    <xf numFmtId="0" fontId="47" fillId="0" borderId="26" xfId="0" applyFont="1" applyBorder="1" applyAlignment="1">
      <alignment wrapText="1"/>
    </xf>
    <xf numFmtId="0" fontId="47" fillId="0" borderId="0" xfId="0" applyFont="1" applyAlignment="1">
      <alignment horizontal="centerContinuous" wrapText="1"/>
    </xf>
    <xf numFmtId="3" fontId="48" fillId="0" borderId="0" xfId="0" applyNumberFormat="1" applyFont="1" applyAlignment="1">
      <alignment horizontal="right" wrapText="1"/>
    </xf>
    <xf numFmtId="172" fontId="48" fillId="0" borderId="0" xfId="52" applyNumberFormat="1" applyFont="1" applyAlignment="1"/>
    <xf numFmtId="172" fontId="48" fillId="39" borderId="0" xfId="0" applyNumberFormat="1" applyFont="1" applyFill="1" applyAlignment="1"/>
    <xf numFmtId="172" fontId="48" fillId="0" borderId="0" xfId="0" applyNumberFormat="1" applyFont="1" applyFill="1" applyAlignment="1">
      <alignment horizontal="right"/>
    </xf>
    <xf numFmtId="0" fontId="47" fillId="0" borderId="0" xfId="0" applyFont="1" applyFill="1" applyAlignment="1">
      <alignment horizontal="right"/>
    </xf>
    <xf numFmtId="0" fontId="48" fillId="0" borderId="0" xfId="52" applyFont="1" applyBorder="1" applyAlignment="1">
      <alignment horizontal="left" wrapText="1"/>
    </xf>
    <xf numFmtId="0" fontId="48" fillId="0" borderId="42" xfId="0" applyFont="1" applyBorder="1" applyAlignment="1">
      <alignment horizontal="left" wrapText="1"/>
    </xf>
    <xf numFmtId="0" fontId="47" fillId="0" borderId="42" xfId="0" applyFont="1" applyBorder="1" applyAlignment="1">
      <alignment horizontal="left" wrapText="1"/>
    </xf>
    <xf numFmtId="0" fontId="46" fillId="0" borderId="0" xfId="52" applyFont="1" applyAlignment="1">
      <alignment horizontal="right"/>
    </xf>
    <xf numFmtId="172" fontId="46" fillId="0" borderId="0" xfId="52" applyNumberFormat="1" applyFont="1" applyAlignment="1">
      <alignment horizontal="right"/>
    </xf>
    <xf numFmtId="3" fontId="46" fillId="0" borderId="0" xfId="52" applyNumberFormat="1" applyFont="1" applyAlignment="1">
      <alignment horizontal="right"/>
    </xf>
    <xf numFmtId="0" fontId="18" fillId="0" borderId="0" xfId="52" applyFont="1" applyAlignment="1">
      <alignment horizontal="right"/>
    </xf>
    <xf numFmtId="0" fontId="18" fillId="0" borderId="0" xfId="0" applyFont="1" applyAlignment="1">
      <alignment horizontal="right"/>
    </xf>
    <xf numFmtId="0" fontId="55" fillId="0" borderId="0" xfId="0" applyFont="1" applyAlignment="1">
      <alignment horizontal="right"/>
    </xf>
    <xf numFmtId="172" fontId="55" fillId="0" borderId="0" xfId="0" applyNumberFormat="1" applyFont="1" applyAlignment="1">
      <alignment horizontal="right"/>
    </xf>
    <xf numFmtId="0" fontId="18" fillId="0" borderId="0" xfId="0" applyFont="1" applyAlignment="1">
      <alignment horizontal="right" wrapText="1"/>
    </xf>
    <xf numFmtId="172" fontId="18" fillId="0" borderId="0" xfId="0" applyNumberFormat="1" applyFont="1" applyAlignment="1">
      <alignment horizontal="right"/>
    </xf>
    <xf numFmtId="0" fontId="3" fillId="39" borderId="0" xfId="0" applyFont="1" applyFill="1" applyAlignment="1">
      <alignment horizontal="right"/>
    </xf>
    <xf numFmtId="172" fontId="18" fillId="39" borderId="0" xfId="0" applyNumberFormat="1" applyFont="1" applyFill="1" applyAlignment="1">
      <alignment horizontal="right"/>
    </xf>
    <xf numFmtId="0" fontId="46" fillId="39" borderId="0" xfId="0" applyFont="1" applyFill="1" applyAlignment="1">
      <alignment horizontal="right"/>
    </xf>
    <xf numFmtId="172" fontId="46" fillId="39" borderId="0" xfId="0" applyNumberFormat="1" applyFont="1" applyFill="1" applyAlignment="1">
      <alignment horizontal="right"/>
    </xf>
    <xf numFmtId="0" fontId="18" fillId="0" borderId="0" xfId="0" applyFont="1" applyFill="1" applyAlignment="1">
      <alignment horizontal="right"/>
    </xf>
    <xf numFmtId="172" fontId="18" fillId="0" borderId="0" xfId="0" applyNumberFormat="1" applyFont="1" applyFill="1" applyAlignment="1">
      <alignment horizontal="right"/>
    </xf>
    <xf numFmtId="0" fontId="18" fillId="0" borderId="0" xfId="0" applyFont="1" applyFill="1" applyAlignment="1">
      <alignment horizontal="right" wrapText="1"/>
    </xf>
    <xf numFmtId="0" fontId="46" fillId="39" borderId="0" xfId="0" applyFont="1" applyFill="1" applyAlignment="1">
      <alignment horizontal="right" wrapText="1"/>
    </xf>
    <xf numFmtId="0" fontId="18" fillId="39" borderId="0" xfId="0" applyFont="1" applyFill="1" applyAlignment="1">
      <alignment horizontal="right" wrapText="1"/>
    </xf>
    <xf numFmtId="172" fontId="46" fillId="0" borderId="0" xfId="0" applyNumberFormat="1" applyFont="1" applyFill="1" applyAlignment="1">
      <alignment horizontal="right"/>
    </xf>
    <xf numFmtId="0" fontId="18" fillId="0" borderId="0" xfId="0" applyFont="1" applyFill="1" applyBorder="1" applyAlignment="1">
      <alignment horizontal="right" wrapText="1"/>
    </xf>
    <xf numFmtId="0" fontId="18" fillId="39" borderId="0" xfId="0" applyFont="1" applyFill="1" applyAlignment="1">
      <alignment horizontal="right"/>
    </xf>
    <xf numFmtId="0" fontId="18" fillId="0" borderId="42" xfId="0" applyFont="1" applyBorder="1" applyAlignment="1"/>
    <xf numFmtId="0" fontId="18" fillId="0" borderId="0" xfId="0" applyFont="1" applyFill="1" applyBorder="1" applyAlignment="1">
      <alignment horizontal="right"/>
    </xf>
    <xf numFmtId="0" fontId="18" fillId="39" borderId="0" xfId="0" applyFont="1" applyFill="1" applyBorder="1" applyAlignment="1">
      <alignment horizontal="right"/>
    </xf>
    <xf numFmtId="0" fontId="46" fillId="39" borderId="0" xfId="0" applyFont="1" applyFill="1" applyBorder="1" applyAlignment="1">
      <alignment horizontal="right"/>
    </xf>
    <xf numFmtId="0" fontId="46" fillId="0" borderId="0" xfId="0" applyFont="1" applyBorder="1" applyAlignment="1">
      <alignment horizontal="center"/>
    </xf>
    <xf numFmtId="0" fontId="18" fillId="0" borderId="0" xfId="0" applyFont="1" applyAlignment="1">
      <alignment horizontal="centerContinuous" wrapText="1"/>
    </xf>
    <xf numFmtId="0" fontId="46" fillId="0" borderId="42" xfId="0" applyFont="1" applyBorder="1" applyAlignment="1">
      <alignment horizontal="left" wrapText="1"/>
    </xf>
    <xf numFmtId="0" fontId="46" fillId="0" borderId="0" xfId="0" applyFont="1" applyAlignment="1">
      <alignment horizontal="right"/>
    </xf>
    <xf numFmtId="0" fontId="18" fillId="0" borderId="42" xfId="0" applyFont="1" applyBorder="1" applyAlignment="1">
      <alignment horizontal="left" wrapText="1"/>
    </xf>
    <xf numFmtId="0" fontId="18" fillId="0" borderId="0" xfId="0" applyFont="1" applyBorder="1" applyAlignment="1">
      <alignment horizontal="right" wrapText="1"/>
    </xf>
    <xf numFmtId="0" fontId="18" fillId="0" borderId="0" xfId="0" applyFont="1" applyBorder="1" applyAlignment="1">
      <alignment horizontal="right"/>
    </xf>
    <xf numFmtId="0" fontId="18" fillId="0" borderId="44" xfId="0" applyFont="1" applyBorder="1" applyAlignment="1"/>
    <xf numFmtId="0" fontId="18" fillId="0" borderId="43" xfId="0" applyFont="1" applyBorder="1" applyAlignment="1">
      <alignment horizontal="right"/>
    </xf>
    <xf numFmtId="0" fontId="18" fillId="0" borderId="43" xfId="0" applyFont="1" applyFill="1" applyBorder="1" applyAlignment="1">
      <alignment horizontal="right"/>
    </xf>
    <xf numFmtId="0" fontId="18" fillId="0" borderId="0" xfId="0" applyFont="1" applyAlignment="1">
      <alignment vertical="center" wrapText="1"/>
    </xf>
    <xf numFmtId="0" fontId="18" fillId="0" borderId="0" xfId="0" applyFont="1" applyAlignment="1">
      <alignment vertical="top" wrapText="1"/>
    </xf>
    <xf numFmtId="0" fontId="60" fillId="0" borderId="0" xfId="52" applyFont="1" applyAlignment="1">
      <alignment wrapText="1"/>
    </xf>
    <xf numFmtId="0" fontId="47" fillId="0" borderId="0" xfId="52" quotePrefix="1" applyFont="1" applyFill="1" applyBorder="1" applyAlignment="1">
      <alignment horizontal="centerContinuous" wrapText="1"/>
    </xf>
    <xf numFmtId="0" fontId="47" fillId="0" borderId="42" xfId="52" quotePrefix="1" applyFont="1" applyFill="1" applyBorder="1" applyAlignment="1">
      <alignment horizontal="centerContinuous" wrapText="1"/>
    </xf>
    <xf numFmtId="0" fontId="48" fillId="0" borderId="0" xfId="52" applyFont="1" applyAlignment="1">
      <alignment horizontal="centerContinuous" wrapText="1"/>
    </xf>
    <xf numFmtId="0" fontId="48" fillId="0" borderId="42" xfId="52" applyFont="1" applyBorder="1" applyAlignment="1">
      <alignment horizontal="left" wrapText="1"/>
    </xf>
    <xf numFmtId="3" fontId="47" fillId="0" borderId="0" xfId="52" applyNumberFormat="1" applyFont="1" applyAlignment="1">
      <alignment horizontal="centerContinuous" wrapText="1"/>
    </xf>
    <xf numFmtId="3" fontId="48" fillId="0" borderId="0" xfId="52" applyNumberFormat="1" applyFont="1" applyAlignment="1">
      <alignment horizontal="right" wrapText="1"/>
    </xf>
    <xf numFmtId="3" fontId="47" fillId="0" borderId="0" xfId="52" applyNumberFormat="1" applyFont="1" applyAlignment="1">
      <alignment horizontal="right" wrapText="1"/>
    </xf>
    <xf numFmtId="0" fontId="47" fillId="0" borderId="0" xfId="52" applyFont="1" applyFill="1" applyBorder="1" applyAlignment="1">
      <alignment horizontal="centerContinuous" wrapText="1"/>
    </xf>
    <xf numFmtId="16" fontId="47" fillId="0" borderId="0" xfId="52" applyNumberFormat="1" applyFont="1" applyFill="1" applyBorder="1" applyAlignment="1">
      <alignment horizontal="centerContinuous" wrapText="1"/>
    </xf>
    <xf numFmtId="17" fontId="47" fillId="0" borderId="0" xfId="52" quotePrefix="1" applyNumberFormat="1" applyFont="1" applyFill="1" applyBorder="1" applyAlignment="1">
      <alignment horizontal="centerContinuous" wrapText="1"/>
    </xf>
    <xf numFmtId="0" fontId="48" fillId="0" borderId="0" xfId="52" applyFont="1" applyAlignment="1"/>
    <xf numFmtId="3" fontId="57" fillId="0" borderId="0" xfId="0" applyNumberFormat="1" applyFont="1" applyAlignment="1">
      <alignment horizontal="right" wrapText="1"/>
    </xf>
    <xf numFmtId="3" fontId="47" fillId="39" borderId="0" xfId="0" applyNumberFormat="1" applyFont="1" applyFill="1" applyAlignment="1">
      <alignment horizontal="right" wrapText="1"/>
    </xf>
    <xf numFmtId="3" fontId="48" fillId="39" borderId="0" xfId="0" applyNumberFormat="1" applyFont="1" applyFill="1" applyAlignment="1">
      <alignment horizontal="right" wrapText="1"/>
    </xf>
    <xf numFmtId="3" fontId="48" fillId="39" borderId="0" xfId="0" applyNumberFormat="1" applyFont="1" applyFill="1" applyAlignment="1">
      <alignment horizontal="centerContinuous" wrapText="1"/>
    </xf>
    <xf numFmtId="3" fontId="47" fillId="39" borderId="0" xfId="0" applyNumberFormat="1" applyFont="1" applyFill="1" applyAlignment="1">
      <alignment horizontal="centerContinuous" wrapText="1"/>
    </xf>
    <xf numFmtId="169" fontId="17" fillId="39" borderId="0" xfId="53" applyNumberFormat="1" applyFont="1" applyFill="1" applyAlignment="1"/>
    <xf numFmtId="0" fontId="48" fillId="0" borderId="0" xfId="0" applyFont="1" applyAlignment="1">
      <alignment horizontal="centerContinuous" wrapText="1"/>
    </xf>
    <xf numFmtId="170" fontId="47" fillId="0" borderId="0" xfId="52" quotePrefix="1" applyNumberFormat="1" applyFont="1" applyFill="1" applyBorder="1" applyAlignment="1">
      <alignment horizontal="centerContinuous" wrapText="1"/>
    </xf>
    <xf numFmtId="0" fontId="47" fillId="0" borderId="0" xfId="52" applyFont="1" applyFill="1" applyAlignment="1">
      <alignment wrapText="1"/>
    </xf>
    <xf numFmtId="0" fontId="48" fillId="0" borderId="43" xfId="0" applyFont="1" applyBorder="1" applyAlignment="1">
      <alignment horizontal="centerContinuous" wrapText="1"/>
    </xf>
    <xf numFmtId="3" fontId="48" fillId="39" borderId="43" xfId="0" applyNumberFormat="1" applyFont="1" applyFill="1" applyBorder="1" applyAlignment="1">
      <alignment horizontal="right" wrapText="1"/>
    </xf>
    <xf numFmtId="3" fontId="59" fillId="39" borderId="43" xfId="0" applyNumberFormat="1" applyFont="1" applyFill="1" applyBorder="1" applyAlignment="1">
      <alignment horizontal="right" wrapText="1"/>
    </xf>
    <xf numFmtId="3" fontId="47" fillId="39" borderId="0" xfId="0" applyNumberFormat="1" applyFont="1" applyFill="1" applyBorder="1" applyAlignment="1">
      <alignment horizontal="right" wrapText="1"/>
    </xf>
    <xf numFmtId="16" fontId="47" fillId="0" borderId="41" xfId="52" applyNumberFormat="1" applyFont="1" applyFill="1" applyBorder="1" applyAlignment="1">
      <alignment horizontal="centerContinuous" wrapText="1"/>
    </xf>
    <xf numFmtId="0" fontId="48" fillId="0" borderId="44" xfId="0" applyFont="1" applyBorder="1" applyAlignment="1">
      <alignment horizontal="left" wrapText="1"/>
    </xf>
    <xf numFmtId="0" fontId="17" fillId="0" borderId="0" xfId="0" applyFont="1" applyAlignment="1">
      <alignment horizontal="right"/>
    </xf>
    <xf numFmtId="3" fontId="47" fillId="0" borderId="0" xfId="0" applyNumberFormat="1" applyFont="1" applyAlignment="1"/>
    <xf numFmtId="0" fontId="17" fillId="0" borderId="0" xfId="0" applyFont="1" applyAlignment="1"/>
    <xf numFmtId="3" fontId="47" fillId="0" borderId="0" xfId="0" applyNumberFormat="1" applyFont="1" applyAlignment="1">
      <alignment horizontal="right"/>
    </xf>
    <xf numFmtId="3" fontId="47" fillId="39" borderId="0" xfId="0" quotePrefix="1" applyNumberFormat="1" applyFont="1" applyFill="1" applyAlignment="1">
      <alignment horizontal="right" wrapText="1"/>
    </xf>
    <xf numFmtId="3" fontId="48" fillId="0" borderId="0" xfId="0" applyNumberFormat="1" applyFont="1" applyBorder="1" applyAlignment="1">
      <alignment horizontal="center" vertical="center"/>
    </xf>
    <xf numFmtId="3" fontId="47" fillId="39" borderId="0" xfId="0" applyNumberFormat="1" applyFont="1" applyFill="1" applyBorder="1" applyAlignment="1">
      <alignment horizontal="right"/>
    </xf>
    <xf numFmtId="172" fontId="47" fillId="39" borderId="0" xfId="0" applyNumberFormat="1" applyFont="1" applyFill="1" applyBorder="1" applyAlignment="1">
      <alignment horizontal="right"/>
    </xf>
    <xf numFmtId="172" fontId="48" fillId="39" borderId="0" xfId="0" applyNumberFormat="1" applyFont="1" applyFill="1" applyBorder="1" applyAlignment="1">
      <alignment horizontal="right"/>
    </xf>
    <xf numFmtId="0" fontId="17" fillId="0" borderId="0" xfId="0" applyFont="1" applyBorder="1" applyAlignment="1">
      <alignment horizontal="right"/>
    </xf>
    <xf numFmtId="3" fontId="47" fillId="0" borderId="0" xfId="0" applyNumberFormat="1" applyFont="1" applyBorder="1" applyAlignment="1"/>
    <xf numFmtId="172" fontId="47" fillId="0" borderId="0" xfId="0" applyNumberFormat="1" applyFont="1" applyBorder="1" applyAlignment="1"/>
    <xf numFmtId="0" fontId="17" fillId="0" borderId="0" xfId="0" applyFont="1" applyBorder="1" applyAlignment="1"/>
    <xf numFmtId="0" fontId="17" fillId="0" borderId="42" xfId="0" applyFont="1" applyBorder="1" applyAlignment="1"/>
    <xf numFmtId="0" fontId="17" fillId="0" borderId="43" xfId="0" applyFont="1" applyBorder="1" applyAlignment="1"/>
    <xf numFmtId="3" fontId="48" fillId="0" borderId="44" xfId="0" applyNumberFormat="1" applyFont="1" applyBorder="1" applyAlignment="1"/>
    <xf numFmtId="3" fontId="48" fillId="0" borderId="43" xfId="0" applyNumberFormat="1" applyFont="1" applyBorder="1" applyAlignment="1"/>
    <xf numFmtId="3" fontId="47" fillId="0" borderId="0" xfId="0" applyNumberFormat="1" applyFont="1" applyFill="1" applyAlignment="1">
      <alignment horizontal="right" wrapText="1"/>
    </xf>
    <xf numFmtId="1" fontId="47" fillId="0" borderId="0" xfId="0" applyNumberFormat="1" applyFont="1" applyFill="1" applyAlignment="1">
      <alignment horizontal="right"/>
    </xf>
    <xf numFmtId="1" fontId="47" fillId="0" borderId="0" xfId="0" applyNumberFormat="1" applyFont="1" applyAlignment="1">
      <alignment horizontal="right"/>
    </xf>
    <xf numFmtId="1" fontId="47" fillId="39" borderId="0" xfId="0" applyNumberFormat="1" applyFont="1" applyFill="1" applyAlignment="1">
      <alignment horizontal="right"/>
    </xf>
    <xf numFmtId="172" fontId="57" fillId="39" borderId="0" xfId="0" applyNumberFormat="1" applyFont="1" applyFill="1" applyAlignment="1">
      <alignment horizontal="right"/>
    </xf>
    <xf numFmtId="1" fontId="57" fillId="39" borderId="0" xfId="0" applyNumberFormat="1" applyFont="1" applyFill="1" applyAlignment="1">
      <alignment horizontal="right"/>
    </xf>
    <xf numFmtId="0" fontId="0" fillId="0" borderId="0" xfId="0" applyBorder="1" applyAlignment="1">
      <alignment vertical="top" wrapText="1"/>
    </xf>
    <xf numFmtId="3" fontId="48" fillId="0" borderId="0" xfId="0" applyNumberFormat="1" applyFont="1" applyFill="1" applyAlignment="1">
      <alignment horizontal="right" wrapText="1"/>
    </xf>
    <xf numFmtId="0" fontId="47" fillId="0" borderId="0" xfId="0" applyFont="1" applyBorder="1" applyAlignment="1">
      <alignment horizontal="center" vertical="top" wrapText="1"/>
    </xf>
    <xf numFmtId="0" fontId="0" fillId="0" borderId="0" xfId="0" applyBorder="1" applyAlignment="1">
      <alignment horizontal="centerContinuous" vertical="top" wrapText="1"/>
    </xf>
    <xf numFmtId="0" fontId="47" fillId="0" borderId="41" xfId="0" applyFont="1" applyBorder="1" applyAlignment="1">
      <alignment horizontal="center" vertical="top" wrapText="1"/>
    </xf>
    <xf numFmtId="0" fontId="48" fillId="0" borderId="42" xfId="0" applyFont="1" applyBorder="1" applyAlignment="1">
      <alignment wrapText="1"/>
    </xf>
    <xf numFmtId="0" fontId="47" fillId="0" borderId="42" xfId="0" applyFont="1" applyFill="1" applyBorder="1" applyAlignment="1">
      <alignment wrapText="1"/>
    </xf>
    <xf numFmtId="17" fontId="47" fillId="0" borderId="42" xfId="0" applyNumberFormat="1" applyFont="1" applyBorder="1" applyAlignment="1">
      <alignment wrapText="1"/>
    </xf>
    <xf numFmtId="3" fontId="48" fillId="0" borderId="0" xfId="0" applyNumberFormat="1" applyFont="1" applyFill="1" applyBorder="1" applyAlignment="1">
      <alignment horizontal="right" wrapText="1" indent="1"/>
    </xf>
    <xf numFmtId="0" fontId="47" fillId="0" borderId="0" xfId="0" applyFont="1" applyFill="1" applyBorder="1" applyAlignment="1">
      <alignment horizontal="right" indent="1"/>
    </xf>
    <xf numFmtId="0" fontId="47" fillId="0" borderId="0" xfId="0" applyFont="1" applyFill="1" applyBorder="1" applyAlignment="1">
      <alignment horizontal="right" wrapText="1" indent="1"/>
    </xf>
    <xf numFmtId="3" fontId="47" fillId="0" borderId="0" xfId="0" applyNumberFormat="1" applyFont="1" applyFill="1" applyBorder="1" applyAlignment="1">
      <alignment horizontal="right" wrapText="1" indent="1"/>
    </xf>
    <xf numFmtId="172" fontId="47" fillId="0" borderId="0" xfId="0" applyNumberFormat="1" applyFont="1" applyFill="1" applyBorder="1" applyAlignment="1">
      <alignment horizontal="right" indent="1"/>
    </xf>
    <xf numFmtId="172" fontId="48" fillId="0" borderId="0" xfId="0" applyNumberFormat="1" applyFont="1" applyBorder="1" applyAlignment="1">
      <alignment horizontal="right" indent="1"/>
    </xf>
    <xf numFmtId="172" fontId="47" fillId="0" borderId="0" xfId="0" applyNumberFormat="1" applyFont="1" applyBorder="1" applyAlignment="1">
      <alignment horizontal="right" indent="1"/>
    </xf>
    <xf numFmtId="172" fontId="47" fillId="39" borderId="0" xfId="0" applyNumberFormat="1" applyFont="1" applyFill="1" applyBorder="1" applyAlignment="1">
      <alignment horizontal="right" indent="1"/>
    </xf>
    <xf numFmtId="172" fontId="48" fillId="39" borderId="0" xfId="0" applyNumberFormat="1" applyFont="1" applyFill="1" applyBorder="1" applyAlignment="1">
      <alignment horizontal="right" indent="1"/>
    </xf>
    <xf numFmtId="0" fontId="48" fillId="39" borderId="0" xfId="0" applyFont="1" applyFill="1" applyBorder="1" applyAlignment="1">
      <alignment horizontal="right" wrapText="1" indent="1"/>
    </xf>
    <xf numFmtId="0" fontId="47" fillId="39" borderId="0" xfId="0" applyFont="1" applyFill="1" applyBorder="1" applyAlignment="1">
      <alignment horizontal="right" wrapText="1" indent="1"/>
    </xf>
    <xf numFmtId="172" fontId="59" fillId="39" borderId="0" xfId="0" applyNumberFormat="1" applyFont="1" applyFill="1" applyBorder="1" applyAlignment="1">
      <alignment horizontal="right" indent="1"/>
    </xf>
    <xf numFmtId="0" fontId="47" fillId="39" borderId="0" xfId="0" applyFont="1" applyFill="1" applyBorder="1" applyAlignment="1">
      <alignment horizontal="right" indent="1"/>
    </xf>
    <xf numFmtId="0" fontId="48" fillId="39" borderId="0" xfId="0" applyFont="1" applyFill="1" applyBorder="1" applyAlignment="1">
      <alignment horizontal="right" indent="1"/>
    </xf>
    <xf numFmtId="0" fontId="47" fillId="0" borderId="44" xfId="0" applyFont="1" applyBorder="1" applyAlignment="1">
      <alignment wrapText="1"/>
    </xf>
    <xf numFmtId="172" fontId="47" fillId="39" borderId="43" xfId="0" applyNumberFormat="1" applyFont="1" applyFill="1" applyBorder="1" applyAlignment="1">
      <alignment horizontal="right" indent="1"/>
    </xf>
    <xf numFmtId="0" fontId="48" fillId="0" borderId="0" xfId="0" applyFont="1" applyBorder="1" applyAlignment="1">
      <alignment horizontal="left" wrapText="1"/>
    </xf>
    <xf numFmtId="0" fontId="47" fillId="0" borderId="0" xfId="0" applyFont="1" applyBorder="1" applyAlignment="1">
      <alignment horizontal="left" wrapText="1"/>
    </xf>
    <xf numFmtId="0" fontId="47" fillId="0" borderId="0" xfId="0" applyFont="1" applyBorder="1" applyAlignment="1">
      <alignment horizontal="left" vertical="top" wrapText="1"/>
    </xf>
    <xf numFmtId="0" fontId="47" fillId="0" borderId="0" xfId="0" applyFont="1" applyFill="1" applyBorder="1" applyAlignment="1">
      <alignment horizontal="left" wrapText="1"/>
    </xf>
    <xf numFmtId="0" fontId="47" fillId="0" borderId="43" xfId="0" applyFont="1" applyBorder="1" applyAlignment="1">
      <alignment horizontal="left" wrapText="1"/>
    </xf>
    <xf numFmtId="0" fontId="47" fillId="0" borderId="0" xfId="0" quotePrefix="1" applyFont="1" applyBorder="1" applyAlignment="1">
      <alignment horizontal="left" wrapText="1"/>
    </xf>
    <xf numFmtId="0" fontId="47" fillId="0" borderId="0" xfId="0" quotePrefix="1" applyFont="1" applyBorder="1" applyAlignment="1">
      <alignment horizontal="left" vertical="top" wrapText="1"/>
    </xf>
    <xf numFmtId="0" fontId="48" fillId="0" borderId="0" xfId="0" quotePrefix="1" applyFont="1" applyBorder="1" applyAlignment="1">
      <alignment horizontal="left" wrapText="1"/>
    </xf>
    <xf numFmtId="0" fontId="0" fillId="0" borderId="0" xfId="0" applyBorder="1" applyAlignment="1">
      <alignment horizontal="centerContinuous" wrapText="1"/>
    </xf>
    <xf numFmtId="0" fontId="15" fillId="0" borderId="0" xfId="0" applyFont="1" applyBorder="1" applyAlignment="1">
      <alignment horizontal="centerContinuous" wrapText="1"/>
    </xf>
    <xf numFmtId="0" fontId="47" fillId="38" borderId="39" xfId="0" applyFont="1" applyFill="1" applyBorder="1" applyAlignment="1">
      <alignment horizontal="right" vertical="center" wrapText="1" indent="1"/>
    </xf>
    <xf numFmtId="0" fontId="47" fillId="38" borderId="39" xfId="0" quotePrefix="1" applyFont="1" applyFill="1" applyBorder="1" applyAlignment="1">
      <alignment horizontal="center" vertical="center" wrapText="1"/>
    </xf>
    <xf numFmtId="0" fontId="47" fillId="38" borderId="40" xfId="0" quotePrefix="1" applyFont="1" applyFill="1" applyBorder="1" applyAlignment="1">
      <alignment horizontal="center" vertical="center" wrapText="1"/>
    </xf>
    <xf numFmtId="0" fontId="47" fillId="0" borderId="42" xfId="0" applyFont="1" applyBorder="1" applyAlignment="1">
      <alignment horizontal="center" vertical="top" wrapText="1"/>
    </xf>
    <xf numFmtId="0" fontId="47" fillId="38" borderId="38" xfId="0" applyFont="1" applyFill="1" applyBorder="1" applyAlignment="1">
      <alignment horizontal="center" vertical="center" wrapText="1"/>
    </xf>
    <xf numFmtId="172" fontId="47" fillId="39" borderId="43" xfId="0" applyNumberFormat="1" applyFont="1" applyFill="1" applyBorder="1" applyAlignment="1">
      <alignment horizontal="right"/>
    </xf>
    <xf numFmtId="3" fontId="48" fillId="0" borderId="0" xfId="0" applyNumberFormat="1" applyFont="1" applyFill="1" applyAlignment="1">
      <alignment horizontal="right" wrapText="1" indent="1"/>
    </xf>
    <xf numFmtId="3" fontId="48" fillId="0" borderId="0" xfId="0" applyNumberFormat="1" applyFont="1" applyAlignment="1">
      <alignment horizontal="right" wrapText="1" indent="1"/>
    </xf>
    <xf numFmtId="0" fontId="47" fillId="0" borderId="0" xfId="0" applyFont="1" applyFill="1" applyAlignment="1">
      <alignment horizontal="right" indent="1"/>
    </xf>
    <xf numFmtId="0" fontId="47" fillId="0" borderId="0" xfId="0" applyFont="1" applyAlignment="1">
      <alignment horizontal="right" indent="1"/>
    </xf>
    <xf numFmtId="0" fontId="47" fillId="0" borderId="0" xfId="0" applyFont="1" applyFill="1" applyAlignment="1">
      <alignment horizontal="right" wrapText="1" indent="1"/>
    </xf>
    <xf numFmtId="3" fontId="47" fillId="0" borderId="0" xfId="0" applyNumberFormat="1" applyFont="1" applyFill="1" applyAlignment="1">
      <alignment horizontal="right" wrapText="1" indent="1"/>
    </xf>
    <xf numFmtId="3" fontId="47" fillId="0" borderId="0" xfId="0" applyNumberFormat="1" applyFont="1" applyAlignment="1">
      <alignment horizontal="right" wrapText="1" indent="1"/>
    </xf>
    <xf numFmtId="172" fontId="47" fillId="0" borderId="0" xfId="0" applyNumberFormat="1" applyFont="1" applyFill="1" applyAlignment="1">
      <alignment horizontal="right" indent="1"/>
    </xf>
    <xf numFmtId="172" fontId="47" fillId="0" borderId="0" xfId="0" applyNumberFormat="1" applyFont="1" applyAlignment="1">
      <alignment horizontal="right" indent="1"/>
    </xf>
    <xf numFmtId="172" fontId="48" fillId="0" borderId="0" xfId="0" applyNumberFormat="1" applyFont="1" applyAlignment="1">
      <alignment horizontal="right" indent="1"/>
    </xf>
    <xf numFmtId="172" fontId="47" fillId="39" borderId="0" xfId="0" applyNumberFormat="1" applyFont="1" applyFill="1" applyAlignment="1">
      <alignment horizontal="right" indent="1"/>
    </xf>
    <xf numFmtId="0" fontId="47" fillId="39" borderId="0" xfId="0" applyFont="1" applyFill="1" applyAlignment="1">
      <alignment horizontal="right" wrapText="1" indent="1"/>
    </xf>
    <xf numFmtId="172" fontId="57" fillId="39" borderId="0" xfId="0" applyNumberFormat="1" applyFont="1" applyFill="1" applyAlignment="1">
      <alignment horizontal="right" indent="1"/>
    </xf>
    <xf numFmtId="0" fontId="47" fillId="39" borderId="0" xfId="0" applyFont="1" applyFill="1" applyAlignment="1">
      <alignment horizontal="right" indent="1"/>
    </xf>
    <xf numFmtId="172" fontId="48" fillId="39" borderId="0" xfId="0" applyNumberFormat="1" applyFont="1" applyFill="1" applyAlignment="1">
      <alignment horizontal="right" indent="1"/>
    </xf>
    <xf numFmtId="0" fontId="48" fillId="39" borderId="0" xfId="0" applyFont="1" applyFill="1" applyAlignment="1">
      <alignment horizontal="right" indent="1"/>
    </xf>
    <xf numFmtId="0" fontId="48" fillId="39" borderId="0" xfId="0" applyFont="1" applyFill="1" applyAlignment="1">
      <alignment horizontal="right" wrapText="1" indent="1"/>
    </xf>
    <xf numFmtId="0" fontId="48" fillId="0" borderId="0" xfId="0" applyFont="1" applyAlignment="1">
      <alignment horizontal="left" wrapText="1"/>
    </xf>
    <xf numFmtId="0" fontId="48" fillId="0" borderId="0" xfId="0" applyFont="1" applyFill="1" applyAlignment="1">
      <alignment horizontal="left" wrapText="1"/>
    </xf>
    <xf numFmtId="0" fontId="48" fillId="0" borderId="0" xfId="0" quotePrefix="1" applyFont="1" applyAlignment="1">
      <alignment horizontal="left" wrapText="1"/>
    </xf>
    <xf numFmtId="0" fontId="47" fillId="0" borderId="0" xfId="0" quotePrefix="1" applyFont="1" applyAlignment="1">
      <alignment horizontal="left" wrapText="1"/>
    </xf>
    <xf numFmtId="0" fontId="18" fillId="38" borderId="39" xfId="52" applyFont="1" applyFill="1" applyBorder="1" applyAlignment="1">
      <alignment horizontal="center" vertical="center" wrapText="1"/>
    </xf>
    <xf numFmtId="1" fontId="48" fillId="0" borderId="0" xfId="0" applyNumberFormat="1" applyFont="1"/>
    <xf numFmtId="0" fontId="47" fillId="0" borderId="0" xfId="0" applyFont="1"/>
    <xf numFmtId="172" fontId="47" fillId="0" borderId="0" xfId="0" applyNumberFormat="1" applyFont="1"/>
    <xf numFmtId="1" fontId="48" fillId="39" borderId="0" xfId="0" applyNumberFormat="1" applyFont="1" applyFill="1" applyAlignment="1">
      <alignment horizontal="right"/>
    </xf>
    <xf numFmtId="0" fontId="48" fillId="0" borderId="42" xfId="0" applyFont="1" applyFill="1" applyBorder="1" applyAlignment="1">
      <alignment horizontal="left" wrapText="1"/>
    </xf>
    <xf numFmtId="0" fontId="48" fillId="0" borderId="43" xfId="0" applyFont="1" applyFill="1" applyBorder="1" applyAlignment="1">
      <alignment horizontal="left" wrapText="1"/>
    </xf>
    <xf numFmtId="0" fontId="48" fillId="0" borderId="44" xfId="0" applyFont="1" applyFill="1" applyBorder="1" applyAlignment="1">
      <alignment horizontal="left" wrapText="1"/>
    </xf>
    <xf numFmtId="172" fontId="48" fillId="39" borderId="43" xfId="0" applyNumberFormat="1" applyFont="1" applyFill="1" applyBorder="1" applyAlignment="1"/>
    <xf numFmtId="172" fontId="48" fillId="39" borderId="43" xfId="0" applyNumberFormat="1" applyFont="1" applyFill="1" applyBorder="1"/>
    <xf numFmtId="3" fontId="48" fillId="39" borderId="0" xfId="0" applyNumberFormat="1" applyFont="1" applyFill="1" applyAlignment="1">
      <alignment horizontal="right" indent="1"/>
    </xf>
    <xf numFmtId="172" fontId="48" fillId="39" borderId="43" xfId="0" applyNumberFormat="1" applyFont="1" applyFill="1" applyBorder="1" applyAlignment="1">
      <alignment horizontal="right" indent="1"/>
    </xf>
    <xf numFmtId="3" fontId="48" fillId="39" borderId="43" xfId="0" applyNumberFormat="1" applyFont="1" applyFill="1" applyBorder="1" applyAlignment="1">
      <alignment horizontal="right" indent="1"/>
    </xf>
    <xf numFmtId="0" fontId="48" fillId="0" borderId="0" xfId="0" applyFont="1" applyFill="1" applyAlignment="1">
      <alignment horizontal="left" vertical="top" wrapText="1"/>
    </xf>
    <xf numFmtId="0" fontId="47" fillId="0" borderId="0" xfId="0" applyFont="1" applyAlignment="1">
      <alignment horizontal="left" vertical="top" wrapText="1"/>
    </xf>
    <xf numFmtId="0" fontId="0" fillId="0" borderId="0" xfId="0" applyAlignment="1">
      <alignment horizontal="centerContinuous" vertical="top" wrapText="1"/>
    </xf>
    <xf numFmtId="0" fontId="47" fillId="0" borderId="0" xfId="0" applyFont="1" applyAlignment="1">
      <alignment vertical="top" wrapText="1"/>
    </xf>
    <xf numFmtId="0" fontId="47" fillId="0" borderId="0" xfId="0" applyFont="1" applyFill="1" applyAlignment="1">
      <alignment vertical="top" wrapText="1"/>
    </xf>
    <xf numFmtId="0" fontId="0" fillId="0" borderId="0" xfId="0" applyAlignment="1">
      <alignment vertical="top" wrapText="1"/>
    </xf>
    <xf numFmtId="0" fontId="57" fillId="0" borderId="0" xfId="0" applyFont="1" applyAlignment="1">
      <alignment wrapText="1"/>
    </xf>
    <xf numFmtId="0" fontId="47" fillId="0" borderId="0" xfId="0" applyFont="1" applyFill="1" applyAlignment="1">
      <alignment wrapText="1"/>
    </xf>
    <xf numFmtId="0" fontId="47" fillId="0" borderId="26" xfId="0" applyFont="1" applyFill="1" applyBorder="1" applyAlignment="1">
      <alignment wrapText="1"/>
    </xf>
    <xf numFmtId="0" fontId="17" fillId="0" borderId="0" xfId="0" applyFont="1" applyAlignment="1">
      <alignment horizontal="right" wrapText="1"/>
    </xf>
    <xf numFmtId="0" fontId="17" fillId="0" borderId="0" xfId="0" applyFont="1" applyAlignment="1">
      <alignment wrapText="1"/>
    </xf>
    <xf numFmtId="0" fontId="56" fillId="0" borderId="0" xfId="0" applyFont="1" applyBorder="1" applyAlignment="1">
      <alignment horizontal="center" vertical="top" wrapText="1"/>
    </xf>
    <xf numFmtId="0" fontId="47" fillId="0" borderId="0" xfId="0" applyFont="1" applyBorder="1" applyAlignment="1">
      <alignment wrapText="1"/>
    </xf>
    <xf numFmtId="0" fontId="47" fillId="0" borderId="0" xfId="0" applyFont="1" applyBorder="1" applyAlignment="1">
      <alignment horizontal="right" wrapText="1"/>
    </xf>
    <xf numFmtId="3" fontId="47" fillId="0" borderId="0" xfId="0" quotePrefix="1" applyNumberFormat="1" applyFont="1" applyBorder="1" applyAlignment="1">
      <alignment horizontal="left" wrapText="1"/>
    </xf>
    <xf numFmtId="3" fontId="47" fillId="0" borderId="0" xfId="0" applyNumberFormat="1" applyFont="1" applyBorder="1" applyAlignment="1">
      <alignment horizontal="left" wrapText="1"/>
    </xf>
    <xf numFmtId="3" fontId="47" fillId="0" borderId="0" xfId="0" quotePrefix="1" applyNumberFormat="1" applyFont="1" applyFill="1" applyBorder="1" applyAlignment="1">
      <alignment horizontal="left" wrapText="1"/>
    </xf>
    <xf numFmtId="0" fontId="47" fillId="0" borderId="0" xfId="0" applyFont="1" applyBorder="1" applyAlignment="1">
      <alignment horizontal="right" wrapText="1" indent="1"/>
    </xf>
    <xf numFmtId="3" fontId="47" fillId="0" borderId="0" xfId="0" applyNumberFormat="1" applyFont="1" applyBorder="1" applyAlignment="1">
      <alignment horizontal="right" wrapText="1" indent="1"/>
    </xf>
    <xf numFmtId="0" fontId="57" fillId="0" borderId="0" xfId="0" applyFont="1" applyBorder="1" applyAlignment="1">
      <alignment horizontal="right" wrapText="1" indent="1"/>
    </xf>
    <xf numFmtId="3" fontId="57" fillId="0" borderId="0" xfId="0" applyNumberFormat="1" applyFont="1" applyBorder="1" applyAlignment="1">
      <alignment horizontal="right" wrapText="1" indent="1"/>
    </xf>
    <xf numFmtId="0" fontId="47" fillId="0" borderId="0" xfId="0" quotePrefix="1" applyFont="1" applyFill="1" applyAlignment="1">
      <alignment horizontal="left" wrapText="1"/>
    </xf>
    <xf numFmtId="0" fontId="48" fillId="0" borderId="42" xfId="0" applyFont="1" applyFill="1" applyBorder="1" applyAlignment="1">
      <alignment wrapText="1"/>
    </xf>
    <xf numFmtId="0" fontId="48" fillId="0" borderId="44" xfId="0" applyFont="1" applyBorder="1" applyAlignment="1">
      <alignment wrapText="1"/>
    </xf>
    <xf numFmtId="0" fontId="48" fillId="0" borderId="43" xfId="0" applyFont="1" applyBorder="1" applyAlignment="1">
      <alignment horizontal="left" wrapText="1"/>
    </xf>
    <xf numFmtId="0" fontId="57" fillId="39" borderId="0" xfId="0" applyFont="1" applyFill="1" applyAlignment="1">
      <alignment horizontal="right" wrapText="1" indent="1"/>
    </xf>
    <xf numFmtId="3" fontId="47" fillId="39" borderId="0" xfId="0" applyNumberFormat="1" applyFont="1" applyFill="1" applyAlignment="1">
      <alignment horizontal="right" wrapText="1" indent="1"/>
    </xf>
    <xf numFmtId="3" fontId="48" fillId="39" borderId="0" xfId="0" applyNumberFormat="1" applyFont="1" applyFill="1" applyAlignment="1">
      <alignment horizontal="right" wrapText="1" indent="1"/>
    </xf>
    <xf numFmtId="3" fontId="48" fillId="39" borderId="43" xfId="0" applyNumberFormat="1" applyFont="1" applyFill="1" applyBorder="1" applyAlignment="1">
      <alignment horizontal="right" wrapText="1" indent="1"/>
    </xf>
    <xf numFmtId="0" fontId="48" fillId="0" borderId="0" xfId="0" applyFont="1" applyBorder="1" applyAlignment="1">
      <alignment horizontal="center" vertical="top" wrapText="1"/>
    </xf>
    <xf numFmtId="0" fontId="57" fillId="39" borderId="0" xfId="0" applyFont="1" applyFill="1" applyAlignment="1">
      <alignment horizontal="right" indent="1"/>
    </xf>
    <xf numFmtId="3" fontId="47" fillId="39" borderId="0" xfId="0" applyNumberFormat="1" applyFont="1" applyFill="1" applyAlignment="1">
      <alignment horizontal="right" indent="1"/>
    </xf>
    <xf numFmtId="3" fontId="58" fillId="39" borderId="0" xfId="0" applyNumberFormat="1" applyFont="1" applyFill="1" applyAlignment="1" applyProtection="1">
      <alignment horizontal="right" wrapText="1" indent="1"/>
      <protection locked="0"/>
    </xf>
    <xf numFmtId="3" fontId="48" fillId="39" borderId="46" xfId="0" applyNumberFormat="1" applyFont="1" applyFill="1" applyBorder="1" applyAlignment="1">
      <alignment horizontal="right" wrapText="1" indent="1"/>
    </xf>
    <xf numFmtId="0" fontId="44" fillId="0" borderId="41" xfId="52" applyBorder="1"/>
    <xf numFmtId="0" fontId="48" fillId="0" borderId="26" xfId="0" applyFont="1" applyFill="1" applyBorder="1" applyAlignment="1">
      <alignment wrapText="1"/>
    </xf>
    <xf numFmtId="3" fontId="48" fillId="39" borderId="0" xfId="0" applyNumberFormat="1" applyFont="1" applyFill="1" applyAlignment="1">
      <alignment horizontal="right"/>
    </xf>
    <xf numFmtId="0" fontId="48" fillId="0" borderId="26" xfId="0" applyFont="1" applyBorder="1" applyAlignment="1">
      <alignment wrapText="1"/>
    </xf>
    <xf numFmtId="0" fontId="47" fillId="0" borderId="0" xfId="0" applyFont="1" applyFill="1" applyAlignment="1">
      <alignment horizontal="left" wrapText="1"/>
    </xf>
    <xf numFmtId="3" fontId="57" fillId="39" borderId="0" xfId="0" applyNumberFormat="1" applyFont="1" applyFill="1" applyAlignment="1">
      <alignment horizontal="right" wrapText="1"/>
    </xf>
    <xf numFmtId="3" fontId="57" fillId="39" borderId="0" xfId="0" quotePrefix="1" applyNumberFormat="1" applyFont="1" applyFill="1" applyAlignment="1">
      <alignment horizontal="right" wrapText="1"/>
    </xf>
    <xf numFmtId="3" fontId="47" fillId="39" borderId="0" xfId="0" applyNumberFormat="1" applyFont="1" applyFill="1" applyAlignment="1">
      <alignment horizontal="right"/>
    </xf>
    <xf numFmtId="3" fontId="57" fillId="39" borderId="0" xfId="0" applyNumberFormat="1" applyFont="1" applyFill="1" applyAlignment="1">
      <alignment horizontal="right"/>
    </xf>
    <xf numFmtId="0" fontId="48" fillId="0" borderId="44" xfId="0" applyFont="1" applyFill="1" applyBorder="1" applyAlignment="1">
      <alignment wrapText="1"/>
    </xf>
    <xf numFmtId="0" fontId="48" fillId="0" borderId="47" xfId="0" applyFont="1" applyFill="1" applyBorder="1" applyAlignment="1">
      <alignment wrapText="1"/>
    </xf>
    <xf numFmtId="3" fontId="48" fillId="39" borderId="43" xfId="0" applyNumberFormat="1" applyFont="1" applyFill="1" applyBorder="1" applyAlignment="1">
      <alignment horizontal="right"/>
    </xf>
    <xf numFmtId="0" fontId="0" fillId="0" borderId="43" xfId="0" applyBorder="1"/>
    <xf numFmtId="0" fontId="48" fillId="0" borderId="0" xfId="0" applyFont="1" applyFill="1" applyAlignment="1">
      <alignment horizontal="left" vertical="center" wrapText="1"/>
    </xf>
    <xf numFmtId="0" fontId="47" fillId="0" borderId="0" xfId="0" applyFont="1" applyAlignment="1" applyProtection="1">
      <alignment vertical="top" wrapText="1"/>
      <protection locked="0"/>
    </xf>
    <xf numFmtId="0" fontId="56" fillId="0" borderId="0" xfId="0" applyFont="1" applyAlignment="1">
      <alignment vertical="top" wrapText="1"/>
    </xf>
    <xf numFmtId="0" fontId="48" fillId="0" borderId="0" xfId="0" applyFont="1" applyAlignment="1" applyProtection="1">
      <alignment wrapText="1"/>
      <protection locked="0"/>
    </xf>
    <xf numFmtId="0" fontId="47" fillId="0" borderId="0" xfId="0" applyFont="1" applyAlignment="1" applyProtection="1">
      <alignment horizontal="right" wrapText="1"/>
      <protection locked="0"/>
    </xf>
    <xf numFmtId="0" fontId="47" fillId="0" borderId="0" xfId="0" applyFont="1" applyFill="1" applyAlignment="1" applyProtection="1">
      <alignment horizontal="right" wrapText="1"/>
      <protection locked="0"/>
    </xf>
    <xf numFmtId="0" fontId="58" fillId="0" borderId="0" xfId="0" applyFont="1" applyAlignment="1" applyProtection="1">
      <alignment horizontal="right" wrapText="1"/>
      <protection locked="0"/>
    </xf>
    <xf numFmtId="3" fontId="58" fillId="0" borderId="0" xfId="0" applyNumberFormat="1" applyFont="1" applyAlignment="1" applyProtection="1">
      <alignment horizontal="right" wrapText="1"/>
      <protection locked="0"/>
    </xf>
    <xf numFmtId="3" fontId="58" fillId="0" borderId="0" xfId="0" applyNumberFormat="1" applyFont="1" applyFill="1" applyAlignment="1" applyProtection="1">
      <alignment horizontal="right" wrapText="1"/>
      <protection locked="0"/>
    </xf>
    <xf numFmtId="0" fontId="56" fillId="0" borderId="0" xfId="0" applyFont="1" applyAlignment="1" applyProtection="1">
      <alignment horizontal="right" wrapText="1"/>
      <protection locked="0"/>
    </xf>
    <xf numFmtId="3" fontId="56" fillId="0" borderId="0" xfId="0" applyNumberFormat="1" applyFont="1" applyAlignment="1" applyProtection="1">
      <alignment horizontal="right" wrapText="1"/>
      <protection locked="0"/>
    </xf>
    <xf numFmtId="3" fontId="47" fillId="0" borderId="0" xfId="0" applyNumberFormat="1" applyFont="1" applyFill="1" applyAlignment="1" applyProtection="1">
      <alignment horizontal="right" wrapText="1"/>
      <protection locked="0"/>
    </xf>
    <xf numFmtId="3" fontId="57" fillId="0" borderId="0" xfId="0" applyNumberFormat="1" applyFont="1" applyAlignment="1" applyProtection="1">
      <alignment horizontal="right" wrapText="1"/>
      <protection locked="0"/>
    </xf>
    <xf numFmtId="0" fontId="47" fillId="0" borderId="0" xfId="0" applyFont="1" applyAlignment="1" applyProtection="1">
      <alignment wrapText="1"/>
      <protection locked="0"/>
    </xf>
    <xf numFmtId="0" fontId="17" fillId="0" borderId="0" xfId="0" applyFont="1" applyAlignment="1" applyProtection="1">
      <alignment horizontal="right" wrapText="1"/>
      <protection locked="0"/>
    </xf>
    <xf numFmtId="3" fontId="17" fillId="0" borderId="0" xfId="0" applyNumberFormat="1" applyFont="1" applyAlignment="1" applyProtection="1">
      <alignment horizontal="right" wrapText="1"/>
      <protection locked="0"/>
    </xf>
    <xf numFmtId="3" fontId="17" fillId="0" borderId="0" xfId="0" applyNumberFormat="1" applyFont="1" applyFill="1" applyAlignment="1" applyProtection="1">
      <alignment horizontal="right"/>
      <protection locked="0"/>
    </xf>
    <xf numFmtId="3" fontId="47" fillId="0" borderId="0" xfId="0" applyNumberFormat="1" applyFont="1" applyFill="1" applyAlignment="1" applyProtection="1">
      <alignment horizontal="right"/>
      <protection locked="0"/>
    </xf>
    <xf numFmtId="0" fontId="57" fillId="0" borderId="0" xfId="0" applyFont="1" applyAlignment="1" applyProtection="1">
      <alignment horizontal="right" wrapText="1"/>
      <protection locked="0"/>
    </xf>
    <xf numFmtId="3" fontId="17" fillId="0" borderId="0" xfId="0" applyNumberFormat="1" applyFont="1" applyFill="1" applyAlignment="1" applyProtection="1">
      <alignment horizontal="right" wrapText="1"/>
      <protection locked="0"/>
    </xf>
    <xf numFmtId="0" fontId="56" fillId="0" borderId="0" xfId="0" applyFont="1" applyAlignment="1">
      <alignment horizontal="right" wrapText="1"/>
    </xf>
    <xf numFmtId="3" fontId="57" fillId="0" borderId="0" xfId="0" applyNumberFormat="1" applyFont="1" applyAlignment="1" applyProtection="1">
      <alignment horizontal="right"/>
      <protection locked="0"/>
    </xf>
    <xf numFmtId="0" fontId="57" fillId="0" borderId="0" xfId="0" applyFont="1" applyAlignment="1">
      <alignment horizontal="right" wrapText="1"/>
    </xf>
    <xf numFmtId="3" fontId="56" fillId="0" borderId="0" xfId="0" applyNumberFormat="1" applyFont="1" applyAlignment="1">
      <alignment horizontal="right" wrapText="1"/>
    </xf>
    <xf numFmtId="3" fontId="17" fillId="0" borderId="0" xfId="0" applyNumberFormat="1" applyFont="1" applyAlignment="1">
      <alignment horizontal="right" wrapText="1"/>
    </xf>
    <xf numFmtId="3" fontId="17" fillId="37" borderId="0" xfId="0" applyNumberFormat="1" applyFont="1" applyFill="1" applyAlignment="1">
      <alignment horizontal="right" wrapText="1"/>
    </xf>
    <xf numFmtId="3" fontId="17" fillId="0" borderId="0" xfId="0" applyNumberFormat="1" applyFont="1" applyFill="1" applyAlignment="1">
      <alignment horizontal="right" wrapText="1"/>
    </xf>
    <xf numFmtId="3" fontId="17" fillId="0" borderId="0" xfId="0" applyNumberFormat="1" applyFont="1" applyAlignment="1">
      <alignment horizontal="right"/>
    </xf>
    <xf numFmtId="3" fontId="17" fillId="0" borderId="0" xfId="0" applyNumberFormat="1" applyFont="1" applyFill="1" applyAlignment="1">
      <alignment horizontal="right"/>
    </xf>
    <xf numFmtId="3" fontId="17" fillId="0" borderId="0" xfId="0" applyNumberFormat="1" applyFont="1" applyFill="1" applyAlignment="1">
      <alignment wrapText="1"/>
    </xf>
    <xf numFmtId="3" fontId="17" fillId="0" borderId="0" xfId="0" applyNumberFormat="1" applyFont="1" applyAlignment="1">
      <alignment wrapText="1"/>
    </xf>
    <xf numFmtId="0" fontId="56" fillId="0" borderId="0" xfId="0" applyFont="1" applyAlignment="1">
      <alignment wrapText="1"/>
    </xf>
    <xf numFmtId="0" fontId="48" fillId="0" borderId="42" xfId="0" applyFont="1" applyBorder="1" applyAlignment="1" applyProtection="1">
      <alignment wrapText="1"/>
      <protection locked="0"/>
    </xf>
    <xf numFmtId="0" fontId="47" fillId="0" borderId="42" xfId="0" applyFont="1" applyBorder="1" applyAlignment="1" applyProtection="1">
      <alignment wrapText="1"/>
      <protection locked="0"/>
    </xf>
    <xf numFmtId="0" fontId="47" fillId="0" borderId="43" xfId="0" applyFont="1" applyBorder="1" applyAlignment="1" applyProtection="1">
      <alignment wrapText="1"/>
      <protection locked="0"/>
    </xf>
    <xf numFmtId="0" fontId="47" fillId="0" borderId="44" xfId="0" applyFont="1" applyBorder="1" applyAlignment="1" applyProtection="1">
      <alignment wrapText="1"/>
      <protection locked="0"/>
    </xf>
    <xf numFmtId="0" fontId="17" fillId="37" borderId="43" xfId="0" applyFont="1" applyFill="1" applyBorder="1" applyAlignment="1">
      <alignment horizontal="right" wrapText="1"/>
    </xf>
    <xf numFmtId="0" fontId="15" fillId="0" borderId="0" xfId="0" applyFont="1" applyAlignment="1">
      <alignment horizontal="centerContinuous" wrapText="1"/>
    </xf>
    <xf numFmtId="0" fontId="0" fillId="0" borderId="0" xfId="0" applyAlignment="1">
      <alignment horizontal="centerContinuous" wrapText="1"/>
    </xf>
    <xf numFmtId="0" fontId="46" fillId="0" borderId="0" xfId="0" applyFont="1" applyAlignment="1" applyProtection="1">
      <alignment wrapText="1"/>
      <protection locked="0"/>
    </xf>
    <xf numFmtId="0" fontId="46" fillId="0" borderId="0" xfId="0" applyFont="1" applyAlignment="1">
      <alignment wrapText="1"/>
    </xf>
    <xf numFmtId="3" fontId="46" fillId="0" borderId="0" xfId="0" applyNumberFormat="1" applyFont="1" applyAlignment="1">
      <alignment wrapText="1"/>
    </xf>
    <xf numFmtId="3" fontId="18" fillId="0" borderId="0" xfId="0" applyNumberFormat="1" applyFont="1" applyAlignment="1">
      <alignment wrapText="1"/>
    </xf>
    <xf numFmtId="0" fontId="18" fillId="0" borderId="0" xfId="0" applyFont="1" applyAlignment="1" applyProtection="1">
      <alignment wrapText="1"/>
      <protection locked="0"/>
    </xf>
    <xf numFmtId="3" fontId="55" fillId="0" borderId="0" xfId="0" applyNumberFormat="1" applyFont="1" applyAlignment="1">
      <alignment horizontal="right" wrapText="1"/>
    </xf>
    <xf numFmtId="0" fontId="2" fillId="0" borderId="0" xfId="0" applyFont="1" applyAlignment="1">
      <alignment horizontal="right" wrapText="1"/>
    </xf>
    <xf numFmtId="0" fontId="55" fillId="0" borderId="0" xfId="0" applyFont="1" applyAlignment="1">
      <alignment wrapText="1"/>
    </xf>
    <xf numFmtId="0" fontId="18" fillId="0" borderId="43" xfId="0" applyFont="1" applyBorder="1" applyAlignment="1" applyProtection="1">
      <alignment wrapText="1"/>
      <protection locked="0"/>
    </xf>
    <xf numFmtId="0" fontId="18" fillId="0" borderId="43" xfId="0" applyFont="1" applyBorder="1" applyAlignment="1">
      <alignment horizontal="right" wrapText="1"/>
    </xf>
    <xf numFmtId="0" fontId="46" fillId="0" borderId="42" xfId="0" applyFont="1" applyBorder="1" applyAlignment="1" applyProtection="1">
      <alignment wrapText="1"/>
      <protection locked="0"/>
    </xf>
    <xf numFmtId="0" fontId="18" fillId="0" borderId="42" xfId="0" applyFont="1" applyBorder="1" applyAlignment="1" applyProtection="1">
      <alignment wrapText="1"/>
      <protection locked="0"/>
    </xf>
    <xf numFmtId="0" fontId="2" fillId="0" borderId="44" xfId="0" applyFont="1" applyBorder="1" applyAlignment="1" applyProtection="1">
      <alignment wrapText="1"/>
      <protection locked="0"/>
    </xf>
    <xf numFmtId="0" fontId="18" fillId="38" borderId="39" xfId="0" applyFont="1" applyFill="1" applyBorder="1" applyAlignment="1">
      <alignment horizontal="center" vertical="center" wrapText="1"/>
    </xf>
    <xf numFmtId="0" fontId="18" fillId="38" borderId="40" xfId="0" applyFont="1" applyFill="1" applyBorder="1" applyAlignment="1">
      <alignment horizontal="center" vertical="center" wrapText="1"/>
    </xf>
    <xf numFmtId="3" fontId="18" fillId="38" borderId="39" xfId="0" applyNumberFormat="1" applyFont="1" applyFill="1" applyBorder="1" applyAlignment="1">
      <alignment horizontal="center" vertical="center" wrapText="1"/>
    </xf>
    <xf numFmtId="170" fontId="18" fillId="38" borderId="40" xfId="0" applyNumberFormat="1" applyFont="1" applyFill="1" applyBorder="1" applyAlignment="1">
      <alignment horizontal="center" vertical="center" wrapText="1"/>
    </xf>
    <xf numFmtId="0" fontId="47" fillId="0" borderId="0" xfId="0" applyFont="1" applyFill="1" applyAlignment="1">
      <alignment horizontal="centerContinuous" vertical="top" wrapText="1"/>
    </xf>
    <xf numFmtId="0" fontId="0" fillId="0" borderId="0" xfId="0" applyAlignment="1">
      <alignment vertical="center"/>
    </xf>
    <xf numFmtId="0" fontId="0" fillId="0" borderId="0" xfId="0" applyAlignment="1">
      <alignment horizontal="right" wrapText="1"/>
    </xf>
    <xf numFmtId="0" fontId="61" fillId="0" borderId="0" xfId="0" applyFont="1" applyFill="1" applyAlignment="1">
      <alignment horizontal="right" wrapText="1" indent="1"/>
    </xf>
    <xf numFmtId="0" fontId="57" fillId="0" borderId="0" xfId="0" applyFont="1" applyFill="1" applyAlignment="1">
      <alignment horizontal="right" wrapText="1" indent="1"/>
    </xf>
    <xf numFmtId="0" fontId="48" fillId="0" borderId="0" xfId="0" applyFont="1" applyFill="1" applyAlignment="1">
      <alignment horizontal="right" wrapText="1" indent="1"/>
    </xf>
    <xf numFmtId="0" fontId="47" fillId="0" borderId="45" xfId="0" applyFont="1" applyBorder="1" applyAlignment="1">
      <alignment horizontal="center" vertical="center" wrapText="1"/>
    </xf>
    <xf numFmtId="0" fontId="47" fillId="0" borderId="41" xfId="0" applyFont="1" applyBorder="1" applyAlignment="1">
      <alignment horizontal="center" vertical="center" wrapText="1"/>
    </xf>
    <xf numFmtId="0" fontId="48" fillId="0" borderId="0" xfId="0" applyFont="1" applyBorder="1" applyAlignment="1">
      <alignment horizontal="centerContinuous" vertical="top" wrapText="1"/>
    </xf>
    <xf numFmtId="0" fontId="47" fillId="0" borderId="42" xfId="0" applyFont="1" applyBorder="1" applyAlignment="1">
      <alignment horizontal="centerContinuous" vertical="top" wrapText="1"/>
    </xf>
    <xf numFmtId="0" fontId="47" fillId="0" borderId="42" xfId="0" applyFont="1" applyFill="1" applyBorder="1" applyAlignment="1">
      <alignment horizontal="left" wrapText="1"/>
    </xf>
    <xf numFmtId="0" fontId="47" fillId="0" borderId="42" xfId="0" applyFont="1" applyBorder="1" applyAlignment="1">
      <alignment horizontal="center" vertical="center" wrapText="1"/>
    </xf>
    <xf numFmtId="0" fontId="47" fillId="0" borderId="0" xfId="0" applyFont="1" applyFill="1" applyBorder="1" applyAlignment="1">
      <alignment horizontal="centerContinuous" vertical="top" wrapText="1"/>
    </xf>
    <xf numFmtId="0" fontId="48" fillId="0" borderId="0" xfId="0" applyFont="1" applyFill="1" applyBorder="1" applyAlignment="1">
      <alignment horizontal="right" wrapText="1" indent="1"/>
    </xf>
    <xf numFmtId="0" fontId="0" fillId="0" borderId="42" xfId="0" applyBorder="1"/>
    <xf numFmtId="0" fontId="0" fillId="0" borderId="0" xfId="0" applyBorder="1" applyAlignment="1">
      <alignment horizontal="left" wrapText="1"/>
    </xf>
    <xf numFmtId="0" fontId="0" fillId="0" borderId="42" xfId="0" applyBorder="1" applyAlignment="1">
      <alignment horizontal="left" wrapText="1"/>
    </xf>
    <xf numFmtId="0" fontId="47" fillId="0" borderId="44" xfId="0" applyFont="1" applyBorder="1" applyAlignment="1">
      <alignment horizontal="left" wrapText="1"/>
    </xf>
    <xf numFmtId="0" fontId="47" fillId="0" borderId="43" xfId="0" applyFont="1" applyFill="1" applyBorder="1" applyAlignment="1">
      <alignment horizontal="right" wrapText="1" indent="1"/>
    </xf>
    <xf numFmtId="0" fontId="0" fillId="0" borderId="43" xfId="0" applyBorder="1" applyAlignment="1">
      <alignment horizontal="left" wrapText="1"/>
    </xf>
    <xf numFmtId="0" fontId="0" fillId="0" borderId="44" xfId="0" applyBorder="1" applyAlignment="1">
      <alignment horizontal="left" wrapText="1"/>
    </xf>
    <xf numFmtId="0" fontId="0" fillId="0" borderId="0" xfId="0" applyFill="1" applyAlignment="1">
      <alignment vertical="center"/>
    </xf>
    <xf numFmtId="0" fontId="0" fillId="0" borderId="0" xfId="0" applyFill="1"/>
    <xf numFmtId="0" fontId="47" fillId="38" borderId="38" xfId="0" applyFont="1" applyFill="1" applyBorder="1" applyAlignment="1">
      <alignment horizontal="right" vertical="center" wrapText="1"/>
    </xf>
    <xf numFmtId="0" fontId="48" fillId="0" borderId="0" xfId="0" applyFont="1" applyBorder="1" applyAlignment="1">
      <alignment wrapText="1"/>
    </xf>
    <xf numFmtId="0" fontId="47" fillId="0" borderId="45" xfId="0" applyFont="1" applyBorder="1" applyAlignment="1">
      <alignment horizontal="right" vertical="top" wrapText="1"/>
    </xf>
    <xf numFmtId="3" fontId="47" fillId="0" borderId="43" xfId="0" quotePrefix="1" applyNumberFormat="1" applyFont="1" applyBorder="1" applyAlignment="1">
      <alignment horizontal="left" wrapText="1"/>
    </xf>
    <xf numFmtId="0" fontId="47" fillId="0" borderId="43" xfId="0" applyFont="1" applyBorder="1" applyAlignment="1">
      <alignment horizontal="right" wrapText="1" indent="1"/>
    </xf>
    <xf numFmtId="0" fontId="47" fillId="0" borderId="44" xfId="52" applyFont="1" applyBorder="1" applyAlignment="1">
      <alignment wrapText="1"/>
    </xf>
    <xf numFmtId="176" fontId="47" fillId="0" borderId="43" xfId="56" applyNumberFormat="1" applyFont="1" applyBorder="1" applyAlignment="1">
      <alignment horizontal="right" wrapText="1"/>
    </xf>
    <xf numFmtId="0" fontId="1" fillId="0" borderId="0" xfId="0" applyNumberFormat="1" applyFont="1" applyAlignment="1"/>
    <xf numFmtId="0" fontId="1" fillId="0" borderId="0" xfId="0" applyFont="1" applyAlignment="1"/>
    <xf numFmtId="173" fontId="1" fillId="0" borderId="0" xfId="0" applyNumberFormat="1" applyFont="1" applyAlignment="1">
      <alignment horizontal="justify"/>
    </xf>
    <xf numFmtId="173" fontId="1" fillId="0" borderId="0" xfId="0" applyNumberFormat="1" applyFont="1" applyAlignment="1"/>
    <xf numFmtId="0" fontId="48" fillId="0" borderId="0" xfId="0" applyFont="1" applyAlignment="1">
      <alignment horizontal="left" vertical="center" wrapText="1"/>
    </xf>
    <xf numFmtId="3" fontId="48" fillId="0" borderId="0" xfId="0" applyNumberFormat="1" applyFont="1" applyAlignment="1"/>
    <xf numFmtId="3" fontId="47" fillId="39" borderId="0" xfId="0" applyNumberFormat="1" applyFont="1" applyFill="1" applyAlignment="1"/>
    <xf numFmtId="3" fontId="48" fillId="39" borderId="0" xfId="0" applyNumberFormat="1" applyFont="1" applyFill="1" applyAlignment="1"/>
    <xf numFmtId="3" fontId="48" fillId="0" borderId="0" xfId="0" applyNumberFormat="1" applyFont="1" applyFill="1" applyAlignment="1"/>
    <xf numFmtId="3" fontId="59" fillId="39" borderId="0" xfId="0" applyNumberFormat="1" applyFont="1" applyFill="1" applyAlignment="1">
      <alignment horizontal="right"/>
    </xf>
    <xf numFmtId="3" fontId="48" fillId="39" borderId="0" xfId="0" applyNumberFormat="1" applyFont="1" applyFill="1" applyBorder="1" applyAlignment="1">
      <alignment horizontal="right"/>
    </xf>
    <xf numFmtId="3" fontId="47" fillId="0" borderId="0" xfId="0" applyNumberFormat="1" applyFont="1"/>
    <xf numFmtId="3" fontId="47" fillId="39" borderId="0" xfId="0" applyNumberFormat="1" applyFont="1" applyFill="1" applyAlignment="1">
      <alignment horizontal="right" vertical="top" wrapText="1"/>
    </xf>
    <xf numFmtId="3" fontId="48" fillId="39" borderId="0" xfId="0" applyNumberFormat="1" applyFont="1" applyFill="1"/>
    <xf numFmtId="3" fontId="48" fillId="0" borderId="0" xfId="0" applyNumberFormat="1" applyFont="1" applyAlignment="1">
      <alignment horizontal="right" indent="1"/>
    </xf>
    <xf numFmtId="3" fontId="47" fillId="0" borderId="0" xfId="0" applyNumberFormat="1" applyFont="1" applyAlignment="1">
      <alignment horizontal="right" indent="1"/>
    </xf>
    <xf numFmtId="3" fontId="48" fillId="0" borderId="0" xfId="0" applyNumberFormat="1" applyFont="1" applyFill="1" applyAlignment="1">
      <alignment horizontal="right" indent="1"/>
    </xf>
    <xf numFmtId="3" fontId="57" fillId="39" borderId="0" xfId="0" applyNumberFormat="1" applyFont="1" applyFill="1" applyAlignment="1">
      <alignment horizontal="right" indent="1"/>
    </xf>
    <xf numFmtId="173" fontId="1" fillId="0" borderId="0" xfId="0" applyNumberFormat="1" applyFont="1"/>
    <xf numFmtId="173" fontId="4" fillId="0" borderId="0" xfId="0" applyNumberFormat="1" applyFont="1"/>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12" fillId="0" borderId="0" xfId="0" applyFont="1" applyAlignment="1">
      <alignment horizontal="right" vertical="center"/>
    </xf>
    <xf numFmtId="0" fontId="23" fillId="0" borderId="0" xfId="0" applyFont="1" applyAlignment="1">
      <alignment horizontal="right" vertical="center"/>
    </xf>
    <xf numFmtId="0" fontId="0" fillId="0" borderId="0" xfId="0" applyAlignment="1"/>
    <xf numFmtId="0" fontId="43" fillId="0" borderId="0" xfId="0" applyFont="1" applyAlignment="1">
      <alignment horizontal="right"/>
    </xf>
    <xf numFmtId="0" fontId="43" fillId="0" borderId="0" xfId="0" applyFont="1" applyAlignment="1"/>
    <xf numFmtId="0" fontId="0" fillId="0" borderId="0" xfId="0" applyFont="1" applyAlignment="1">
      <alignment horizontal="left"/>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52" fillId="0" borderId="0" xfId="0" applyFont="1" applyAlignment="1">
      <alignment horizontal="left" vertical="center"/>
    </xf>
    <xf numFmtId="173" fontId="6" fillId="0" borderId="0" xfId="0" applyNumberFormat="1" applyFont="1" applyAlignment="1">
      <alignment horizontal="center"/>
    </xf>
    <xf numFmtId="0" fontId="4" fillId="0" borderId="0" xfId="0" applyNumberFormat="1" applyFont="1" applyAlignment="1">
      <alignment horizontal="left"/>
    </xf>
    <xf numFmtId="0" fontId="6" fillId="0" borderId="0" xfId="0" applyNumberFormat="1" applyFont="1" applyAlignment="1">
      <alignment horizontal="left"/>
    </xf>
    <xf numFmtId="173" fontId="4" fillId="0" borderId="0" xfId="0" applyNumberFormat="1" applyFont="1" applyAlignment="1">
      <alignment horizontal="left"/>
    </xf>
    <xf numFmtId="173" fontId="6" fillId="0" borderId="0" xfId="0" applyNumberFormat="1" applyFont="1" applyAlignment="1">
      <alignment horizontal="left"/>
    </xf>
    <xf numFmtId="173" fontId="4" fillId="0" borderId="0" xfId="0" applyNumberFormat="1" applyFont="1" applyAlignment="1">
      <alignment horizontal="center"/>
    </xf>
    <xf numFmtId="173" fontId="5" fillId="0" borderId="0" xfId="0" applyNumberFormat="1" applyFont="1" applyAlignment="1">
      <alignment horizontal="center"/>
    </xf>
    <xf numFmtId="0" fontId="52" fillId="0" borderId="0" xfId="0" applyFont="1" applyAlignment="1">
      <alignment horizontal="center" vertical="center"/>
    </xf>
    <xf numFmtId="0" fontId="53" fillId="0" borderId="25" xfId="0" applyFont="1" applyBorder="1" applyAlignment="1">
      <alignment horizontal="left" vertical="center"/>
    </xf>
    <xf numFmtId="0" fontId="53" fillId="0" borderId="29" xfId="0" applyFont="1" applyBorder="1" applyAlignment="1">
      <alignment horizontal="left" vertical="center"/>
    </xf>
    <xf numFmtId="0" fontId="53" fillId="0" borderId="23" xfId="0" applyFont="1" applyBorder="1" applyAlignment="1">
      <alignment horizontal="left" vertical="center"/>
    </xf>
    <xf numFmtId="0" fontId="0" fillId="0" borderId="23" xfId="0" applyBorder="1" applyAlignment="1">
      <alignment horizontal="left"/>
    </xf>
    <xf numFmtId="0" fontId="0" fillId="0" borderId="23" xfId="0" applyBorder="1" applyAlignment="1"/>
    <xf numFmtId="0" fontId="54" fillId="0" borderId="0" xfId="0" applyFont="1" applyBorder="1" applyAlignment="1">
      <alignment horizontal="center" vertical="center"/>
    </xf>
    <xf numFmtId="0" fontId="54" fillId="0" borderId="34" xfId="0" applyFont="1" applyBorder="1" applyAlignment="1">
      <alignment horizontal="center" vertical="center"/>
    </xf>
    <xf numFmtId="0" fontId="54" fillId="0" borderId="30" xfId="0" applyFont="1" applyBorder="1" applyAlignment="1">
      <alignment horizontal="center" vertical="center"/>
    </xf>
    <xf numFmtId="0" fontId="54" fillId="0" borderId="27" xfId="0" applyFont="1" applyBorder="1" applyAlignment="1">
      <alignment horizontal="center" vertical="center"/>
    </xf>
    <xf numFmtId="0" fontId="54" fillId="0" borderId="33" xfId="0" applyFont="1" applyBorder="1" applyAlignment="1">
      <alignment horizontal="center" vertical="center"/>
    </xf>
    <xf numFmtId="0" fontId="54" fillId="0" borderId="26" xfId="0" applyFont="1" applyBorder="1" applyAlignment="1">
      <alignment horizontal="center" vertical="center"/>
    </xf>
    <xf numFmtId="0" fontId="54" fillId="0" borderId="37" xfId="0" applyFont="1" applyBorder="1" applyAlignment="1">
      <alignment horizontal="center" vertical="center"/>
    </xf>
    <xf numFmtId="0" fontId="54" fillId="0" borderId="32" xfId="0" applyFont="1" applyBorder="1" applyAlignment="1">
      <alignment horizontal="center" vertical="center"/>
    </xf>
    <xf numFmtId="0" fontId="54" fillId="0" borderId="28" xfId="0" applyFont="1" applyBorder="1" applyAlignment="1">
      <alignment horizontal="center" vertical="center"/>
    </xf>
    <xf numFmtId="0" fontId="53" fillId="0" borderId="25" xfId="0" applyFont="1" applyBorder="1" applyAlignment="1">
      <alignment vertical="center"/>
    </xf>
    <xf numFmtId="0" fontId="0" fillId="0" borderId="29" xfId="0" applyBorder="1" applyAlignment="1"/>
    <xf numFmtId="0" fontId="15" fillId="0" borderId="0" xfId="52" applyFont="1" applyAlignment="1">
      <alignment horizontal="center" vertical="top" wrapText="1"/>
    </xf>
    <xf numFmtId="0" fontId="9" fillId="0" borderId="0" xfId="52" applyFont="1" applyAlignment="1">
      <alignment horizontal="center" wrapText="1"/>
    </xf>
    <xf numFmtId="0" fontId="18" fillId="38" borderId="38" xfId="52" applyFont="1" applyFill="1" applyBorder="1" applyAlignment="1">
      <alignment horizontal="center" vertical="center" wrapText="1"/>
    </xf>
    <xf numFmtId="0" fontId="18" fillId="38" borderId="39" xfId="52" applyFont="1" applyFill="1" applyBorder="1" applyAlignment="1">
      <alignment horizontal="center" vertical="center" wrapText="1"/>
    </xf>
    <xf numFmtId="0" fontId="15" fillId="0" borderId="0" xfId="52" applyFont="1" applyAlignment="1">
      <alignment horizontal="center" wrapText="1"/>
    </xf>
    <xf numFmtId="0" fontId="18" fillId="38" borderId="40" xfId="52" applyFont="1" applyFill="1" applyBorder="1" applyAlignment="1">
      <alignment horizontal="center" vertical="center" wrapText="1"/>
    </xf>
    <xf numFmtId="0" fontId="18" fillId="38" borderId="49" xfId="52" applyFont="1" applyFill="1" applyBorder="1" applyAlignment="1">
      <alignment horizontal="center" vertical="center"/>
    </xf>
    <xf numFmtId="0" fontId="18" fillId="38" borderId="41" xfId="52" applyFont="1" applyFill="1" applyBorder="1" applyAlignment="1">
      <alignment horizontal="center" vertical="center" wrapText="1"/>
    </xf>
    <xf numFmtId="0" fontId="18" fillId="38" borderId="44" xfId="52" applyFont="1" applyFill="1" applyBorder="1" applyAlignment="1">
      <alignment horizontal="center" vertical="center" wrapText="1"/>
    </xf>
    <xf numFmtId="0" fontId="48" fillId="0" borderId="0" xfId="52" applyFont="1" applyBorder="1" applyAlignment="1">
      <alignment horizontal="center"/>
    </xf>
    <xf numFmtId="0" fontId="47" fillId="38" borderId="38" xfId="52" applyFont="1" applyFill="1" applyBorder="1" applyAlignment="1">
      <alignment horizontal="center" vertical="center" wrapText="1"/>
    </xf>
    <xf numFmtId="0" fontId="47" fillId="38" borderId="39" xfId="52" applyFont="1" applyFill="1" applyBorder="1" applyAlignment="1">
      <alignment horizontal="center" vertical="center" wrapText="1"/>
    </xf>
    <xf numFmtId="0" fontId="47" fillId="38" borderId="40" xfId="52" applyFont="1" applyFill="1" applyBorder="1" applyAlignment="1">
      <alignment horizontal="center" vertical="center" wrapText="1"/>
    </xf>
    <xf numFmtId="0" fontId="48" fillId="0" borderId="0" xfId="52" applyFont="1" applyFill="1" applyBorder="1" applyAlignment="1">
      <alignment horizontal="center" vertical="top" wrapText="1"/>
    </xf>
    <xf numFmtId="0" fontId="9" fillId="0" borderId="0" xfId="52" applyFont="1" applyFill="1" applyAlignment="1">
      <alignment horizontal="center" wrapText="1"/>
    </xf>
    <xf numFmtId="0" fontId="9" fillId="0" borderId="0" xfId="52" applyFont="1" applyFill="1" applyAlignment="1">
      <alignment horizontal="center" vertical="top" wrapText="1"/>
    </xf>
    <xf numFmtId="0" fontId="62" fillId="0" borderId="0" xfId="52" applyFont="1" applyAlignment="1">
      <alignment horizontal="left"/>
    </xf>
    <xf numFmtId="16" fontId="18" fillId="38" borderId="39" xfId="52" quotePrefix="1" applyNumberFormat="1" applyFont="1" applyFill="1" applyBorder="1" applyAlignment="1">
      <alignment horizontal="center" vertical="center" wrapText="1"/>
    </xf>
    <xf numFmtId="16" fontId="18" fillId="38" borderId="40" xfId="52" quotePrefix="1" applyNumberFormat="1" applyFont="1" applyFill="1" applyBorder="1" applyAlignment="1">
      <alignment horizontal="center" vertical="center" wrapText="1"/>
    </xf>
    <xf numFmtId="0" fontId="46" fillId="0" borderId="0" xfId="52" applyFont="1" applyFill="1" applyBorder="1" applyAlignment="1">
      <alignment horizontal="center" vertical="top" wrapText="1"/>
    </xf>
    <xf numFmtId="0" fontId="46" fillId="0" borderId="0" xfId="0" applyFont="1" applyBorder="1" applyAlignment="1">
      <alignment horizontal="center"/>
    </xf>
    <xf numFmtId="0" fontId="15" fillId="0" borderId="0" xfId="52" applyFont="1" applyFill="1" applyAlignment="1">
      <alignment horizontal="center" wrapText="1"/>
    </xf>
    <xf numFmtId="16" fontId="47" fillId="38" borderId="39" xfId="52" applyNumberFormat="1" applyFont="1" applyFill="1" applyBorder="1" applyAlignment="1">
      <alignment horizontal="center" vertical="center" wrapText="1"/>
    </xf>
    <xf numFmtId="16" fontId="47" fillId="38" borderId="40" xfId="52" applyNumberFormat="1" applyFont="1" applyFill="1" applyBorder="1" applyAlignment="1">
      <alignment horizontal="center" vertical="center" wrapText="1"/>
    </xf>
    <xf numFmtId="0" fontId="48" fillId="0" borderId="0" xfId="52" applyFont="1" applyFill="1" applyBorder="1" applyAlignment="1">
      <alignment horizontal="center" wrapText="1"/>
    </xf>
    <xf numFmtId="0" fontId="9" fillId="0" borderId="0" xfId="52" applyFont="1" applyAlignment="1">
      <alignment horizontal="center" vertical="top" wrapText="1"/>
    </xf>
    <xf numFmtId="3" fontId="48" fillId="0" borderId="0" xfId="0" applyNumberFormat="1" applyFont="1" applyBorder="1" applyAlignment="1">
      <alignment horizontal="center" vertical="center"/>
    </xf>
    <xf numFmtId="170" fontId="47" fillId="38" borderId="39" xfId="52" quotePrefix="1" applyNumberFormat="1" applyFont="1" applyFill="1" applyBorder="1" applyAlignment="1">
      <alignment horizontal="center" vertical="center" wrapText="1"/>
    </xf>
    <xf numFmtId="170" fontId="47" fillId="38" borderId="40" xfId="52" quotePrefix="1" applyNumberFormat="1" applyFont="1" applyFill="1" applyBorder="1" applyAlignment="1">
      <alignment horizontal="center" vertical="center" wrapText="1"/>
    </xf>
    <xf numFmtId="0" fontId="0" fillId="0" borderId="0" xfId="0" applyBorder="1" applyAlignment="1">
      <alignment horizontal="center" wrapText="1"/>
    </xf>
    <xf numFmtId="0" fontId="16" fillId="0" borderId="0" xfId="0" applyFont="1" applyBorder="1" applyAlignment="1">
      <alignment horizontal="center" wrapText="1"/>
    </xf>
    <xf numFmtId="0" fontId="47" fillId="38" borderId="48" xfId="0" applyFont="1" applyFill="1" applyBorder="1" applyAlignment="1">
      <alignment horizontal="center" vertical="center" wrapText="1"/>
    </xf>
    <xf numFmtId="0" fontId="47" fillId="38" borderId="46" xfId="0" applyFont="1" applyFill="1" applyBorder="1" applyAlignment="1">
      <alignment horizontal="center" vertical="center" wrapText="1"/>
    </xf>
    <xf numFmtId="0" fontId="47" fillId="38" borderId="38" xfId="0" applyFont="1" applyFill="1" applyBorder="1" applyAlignment="1">
      <alignment horizontal="center" vertical="center" wrapText="1"/>
    </xf>
    <xf numFmtId="0" fontId="0" fillId="0" borderId="0" xfId="0" applyBorder="1" applyAlignment="1">
      <alignment horizontal="center" vertical="top" wrapText="1"/>
    </xf>
    <xf numFmtId="0" fontId="47" fillId="38" borderId="41" xfId="0" applyFont="1" applyFill="1" applyBorder="1" applyAlignment="1">
      <alignment horizontal="center" vertical="center" wrapText="1"/>
    </xf>
    <xf numFmtId="0" fontId="47" fillId="38" borderId="44" xfId="0" applyFont="1" applyFill="1" applyBorder="1" applyAlignment="1">
      <alignment horizontal="center" vertical="center" wrapText="1"/>
    </xf>
    <xf numFmtId="0" fontId="15" fillId="0" borderId="0" xfId="0" applyFont="1" applyBorder="1" applyAlignment="1">
      <alignment horizontal="center" wrapText="1"/>
    </xf>
    <xf numFmtId="0" fontId="65" fillId="0" borderId="0" xfId="0" applyFont="1" applyAlignment="1">
      <alignment horizontal="left"/>
    </xf>
    <xf numFmtId="0" fontId="5" fillId="0" borderId="25" xfId="0" applyFont="1" applyBorder="1" applyAlignment="1">
      <alignment vertical="center"/>
    </xf>
    <xf numFmtId="0" fontId="5" fillId="0" borderId="29" xfId="0" applyFont="1" applyBorder="1" applyAlignment="1"/>
    <xf numFmtId="0" fontId="5" fillId="0" borderId="23" xfId="0" applyFont="1" applyBorder="1" applyAlignment="1"/>
    <xf numFmtId="0" fontId="16" fillId="0" borderId="0" xfId="0" applyFont="1" applyAlignment="1">
      <alignment horizontal="center" vertical="center"/>
    </xf>
    <xf numFmtId="0" fontId="0" fillId="0" borderId="0" xfId="0" applyFont="1" applyAlignment="1"/>
    <xf numFmtId="0" fontId="52" fillId="0" borderId="0" xfId="0" applyFont="1" applyBorder="1" applyAlignment="1">
      <alignment horizontal="center" vertical="center"/>
    </xf>
    <xf numFmtId="0" fontId="5" fillId="0" borderId="0" xfId="0" applyFont="1" applyAlignment="1">
      <alignment vertical="center"/>
    </xf>
    <xf numFmtId="0" fontId="5" fillId="0" borderId="25" xfId="0" applyFont="1" applyBorder="1" applyAlignment="1">
      <alignment horizontal="left" vertical="center"/>
    </xf>
    <xf numFmtId="0" fontId="5" fillId="0" borderId="29" xfId="0" applyFont="1" applyBorder="1" applyAlignment="1">
      <alignment horizontal="left" vertical="center"/>
    </xf>
    <xf numFmtId="0" fontId="5" fillId="0" borderId="23" xfId="0" applyFont="1" applyBorder="1" applyAlignment="1">
      <alignment horizontal="left" vertical="center"/>
    </xf>
    <xf numFmtId="0" fontId="0" fillId="0" borderId="0" xfId="0" applyAlignment="1">
      <alignment horizontal="center" vertical="top" wrapText="1"/>
    </xf>
    <xf numFmtId="0" fontId="0" fillId="0" borderId="0" xfId="0" applyAlignment="1">
      <alignment horizontal="center" wrapText="1"/>
    </xf>
    <xf numFmtId="0" fontId="15" fillId="0" borderId="0" xfId="0" applyFont="1" applyAlignment="1">
      <alignment horizontal="center" wrapText="1"/>
    </xf>
    <xf numFmtId="0" fontId="14" fillId="0" borderId="0" xfId="0" applyFont="1" applyAlignment="1">
      <alignment horizontal="left" wrapText="1"/>
    </xf>
    <xf numFmtId="0" fontId="48" fillId="0" borderId="0" xfId="0" applyFont="1" applyBorder="1" applyAlignment="1">
      <alignment horizontal="left" wrapText="1"/>
    </xf>
    <xf numFmtId="0" fontId="48" fillId="0" borderId="42" xfId="0" applyFont="1" applyBorder="1" applyAlignment="1">
      <alignment horizontal="left" wrapText="1"/>
    </xf>
    <xf numFmtId="0" fontId="47" fillId="38" borderId="39" xfId="0" applyFont="1" applyFill="1" applyBorder="1" applyAlignment="1">
      <alignment horizontal="center" vertical="center" wrapText="1"/>
    </xf>
    <xf numFmtId="0" fontId="47" fillId="38" borderId="40" xfId="0" applyFont="1" applyFill="1" applyBorder="1" applyAlignment="1">
      <alignment horizontal="center" vertical="center" wrapText="1"/>
    </xf>
    <xf numFmtId="3" fontId="47" fillId="38" borderId="39" xfId="0" applyNumberFormat="1" applyFont="1" applyFill="1" applyBorder="1" applyAlignment="1">
      <alignment horizontal="center" vertical="center" wrapText="1"/>
    </xf>
    <xf numFmtId="3" fontId="47" fillId="38" borderId="40"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wrapText="1"/>
    </xf>
    <xf numFmtId="0" fontId="18" fillId="38" borderId="39" xfId="0" applyFont="1" applyFill="1" applyBorder="1" applyAlignment="1">
      <alignment horizontal="center" vertical="center" wrapText="1"/>
    </xf>
    <xf numFmtId="0" fontId="18" fillId="38" borderId="40" xfId="0" applyFont="1" applyFill="1" applyBorder="1" applyAlignment="1">
      <alignment horizontal="center" vertical="center" wrapText="1"/>
    </xf>
    <xf numFmtId="0" fontId="18" fillId="38" borderId="38" xfId="0" applyFont="1" applyFill="1" applyBorder="1" applyAlignment="1">
      <alignment horizontal="center" vertical="center" wrapText="1"/>
    </xf>
    <xf numFmtId="0" fontId="53" fillId="0" borderId="0" xfId="0" applyFont="1" applyAlignment="1">
      <alignment horizontal="left"/>
    </xf>
    <xf numFmtId="0" fontId="48" fillId="0" borderId="0" xfId="0" applyFont="1" applyBorder="1" applyAlignment="1">
      <alignment horizontal="center" vertical="top" wrapText="1"/>
    </xf>
    <xf numFmtId="0" fontId="48" fillId="0" borderId="42" xfId="0" applyFont="1" applyBorder="1" applyAlignment="1">
      <alignment horizontal="center" vertical="top" wrapText="1"/>
    </xf>
    <xf numFmtId="0" fontId="48" fillId="0" borderId="0" xfId="0" applyFont="1" applyBorder="1" applyAlignment="1">
      <alignment horizontal="left" vertical="top" wrapText="1"/>
    </xf>
    <xf numFmtId="0" fontId="48" fillId="0" borderId="42" xfId="0" applyFont="1" applyBorder="1" applyAlignment="1">
      <alignment horizontal="left" vertical="top" wrapText="1"/>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Euro" xfId="54"/>
    <cellStyle name="Gut" xfId="13" builtinId="26" hidden="1"/>
    <cellStyle name="Hyperlink" xfId="51" builtinId="8"/>
    <cellStyle name="Komma" xfId="3" builtinId="3" hidden="1"/>
    <cellStyle name="Komma" xfId="56" builtinId="3"/>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xfId="55"/>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28136</xdr:colOff>
      <xdr:row>0</xdr:row>
      <xdr:rowOff>42202</xdr:rowOff>
    </xdr:from>
    <xdr:to>
      <xdr:col>7</xdr:col>
      <xdr:colOff>685800</xdr:colOff>
      <xdr:row>60</xdr:row>
      <xdr:rowOff>9525</xdr:rowOff>
    </xdr:to>
    <xdr:sp macro="" textlink="">
      <xdr:nvSpPr>
        <xdr:cNvPr id="2" name="Textfeld 1"/>
        <xdr:cNvSpPr txBox="1"/>
      </xdr:nvSpPr>
      <xdr:spPr>
        <a:xfrm>
          <a:off x="28136" y="42202"/>
          <a:ext cx="6258364" cy="9682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anose="020B0604020202020204" pitchFamily="34" charset="0"/>
              <a:ea typeface="+mn-ea"/>
              <a:cs typeface="Arial" panose="020B0604020202020204" pitchFamily="34" charset="0"/>
            </a:rPr>
            <a:t>Rechtsgrundlagen</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Gesetz über die Statistik im Produzierenden Gewerbe (ProdGewG) in der Fassung der Bekanntmachung vom 21. März 2002 (BGBl. I S. 1181), zuletzt geändert durch Artikel 3 des Gesetzes vom 17. März 2008 (BGBl. I S. 399) in Verbindung mit dem Bundesstatistikgesetz (BStatG) vom 22. Januar 1987 (BGBl. I S. 462, 565), zuletzt geändert durch Artikel 3 des Gesetzes vom 07. September 2007 (BGBl. I S. 2246).</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b="1">
              <a:solidFill>
                <a:schemeClr val="dk1"/>
              </a:solidFill>
              <a:effectLst/>
              <a:latin typeface="Arial" panose="020B0604020202020204" pitchFamily="34" charset="0"/>
              <a:ea typeface="+mn-ea"/>
              <a:cs typeface="Arial" panose="020B0604020202020204" pitchFamily="34" charset="0"/>
            </a:rPr>
            <a:t>Erhebungsbereich, Erhebungseinheit</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Erfasst und nachgewiesen werden örtliche Einheiten (in der Regel nicht Baustellen) mit wirtschaft­lichem Schwerpunkt im Baugewerbe.</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Die Ergänzungserhebung im Bereich „Bauhauptgewerbe“ umfasst alle schleswig-holsteinischen Baubetriebe von Unternehmen des Produzierenden Gewerbes und anderer Wirtschaftsbereiche sowie Arbeitsgemeinschaften, soweit sich deren Tätigkeit auf inländische Baustellen bezieht.</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In der Jährlichen Erhebung im Bereich „Bauinstallation“ und „Sonstiger Ausbau“ werden schleswig-holsteinische Baubetriebe von Unternehmen mit im allgemeinen 10 und mehr Beschäftigten sowie Arbeitsgemeinschaften mit inländischen Baustellen erfasst.</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b="1">
              <a:solidFill>
                <a:schemeClr val="dk1"/>
              </a:solidFill>
              <a:effectLst/>
              <a:latin typeface="Arial" panose="020B0604020202020204" pitchFamily="34" charset="0"/>
              <a:ea typeface="+mn-ea"/>
              <a:cs typeface="Arial" panose="020B0604020202020204" pitchFamily="34" charset="0"/>
            </a:rPr>
            <a:t>Definition der erfassten Merkmale</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Die Regionalisierung der erfassten Merkmale erfolgt nach dem Sitz der Betriebe.</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b="1">
              <a:solidFill>
                <a:schemeClr val="dk1"/>
              </a:solidFill>
              <a:effectLst/>
              <a:latin typeface="Arial" panose="020B0604020202020204" pitchFamily="34" charset="0"/>
              <a:ea typeface="+mn-ea"/>
              <a:cs typeface="Arial" panose="020B0604020202020204" pitchFamily="34" charset="0"/>
            </a:rPr>
            <a:t>Beschäftigte</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Tätige Inhaber und tätige Mitinhaber (eingeschlossen sind unbezahlt mithelfende Familienangehörige) sowie alle in einem arbeitsrechtlichen Verhältnis zum Betrieb stehenden Personen soweit sie nicht überwiegend in anderen Bereichen des Betriebes wie Handel oder Dienstleistung beschäftigt sind. </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b="1">
              <a:solidFill>
                <a:schemeClr val="dk1"/>
              </a:solidFill>
              <a:effectLst/>
              <a:latin typeface="Arial" panose="020B0604020202020204" pitchFamily="34" charset="0"/>
              <a:ea typeface="+mn-ea"/>
              <a:cs typeface="Arial" panose="020B0604020202020204" pitchFamily="34" charset="0"/>
            </a:rPr>
            <a:t>Bruttoentgelte</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just"/>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b="1">
              <a:solidFill>
                <a:schemeClr val="dk1"/>
              </a:solidFill>
              <a:effectLst/>
              <a:latin typeface="Arial" panose="020B0604020202020204" pitchFamily="34" charset="0"/>
              <a:ea typeface="+mn-ea"/>
              <a:cs typeface="Arial" panose="020B0604020202020204" pitchFamily="34" charset="0"/>
            </a:rPr>
            <a:t>Geleistete Arbeitsstunden</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b="1">
              <a:solidFill>
                <a:schemeClr val="dk1"/>
              </a:solidFill>
              <a:effectLst/>
              <a:latin typeface="Arial" panose="020B0604020202020204" pitchFamily="34" charset="0"/>
              <a:ea typeface="+mn-ea"/>
              <a:cs typeface="Arial" panose="020B0604020202020204" pitchFamily="34" charset="0"/>
            </a:rPr>
            <a:t>Umsatz (ohne Umsatzsteuer)</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323557</xdr:colOff>
      <xdr:row>5</xdr:row>
      <xdr:rowOff>0</xdr:rowOff>
    </xdr:from>
    <xdr:to>
      <xdr:col>0</xdr:col>
      <xdr:colOff>323557</xdr:colOff>
      <xdr:row>62</xdr:row>
      <xdr:rowOff>56271</xdr:rowOff>
    </xdr:to>
    <xdr:sp macro="" textlink="">
      <xdr:nvSpPr>
        <xdr:cNvPr id="21614" name="Line 110"/>
        <xdr:cNvSpPr>
          <a:spLocks noChangeShapeType="1"/>
        </xdr:cNvSpPr>
      </xdr:nvSpPr>
      <xdr:spPr bwMode="auto">
        <a:xfrm flipV="1">
          <a:off x="323557" y="731520"/>
          <a:ext cx="0" cy="71534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65</xdr:row>
      <xdr:rowOff>7035</xdr:rowOff>
    </xdr:from>
    <xdr:to>
      <xdr:col>2</xdr:col>
      <xdr:colOff>407963</xdr:colOff>
      <xdr:row>68</xdr:row>
      <xdr:rowOff>91440</xdr:rowOff>
    </xdr:to>
    <xdr:sp macro="" textlink="">
      <xdr:nvSpPr>
        <xdr:cNvPr id="21611" name="Line 107"/>
        <xdr:cNvSpPr>
          <a:spLocks noChangeShapeType="1"/>
        </xdr:cNvSpPr>
      </xdr:nvSpPr>
      <xdr:spPr bwMode="auto">
        <a:xfrm>
          <a:off x="1983545" y="8222567"/>
          <a:ext cx="0" cy="43609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323557</xdr:colOff>
      <xdr:row>7</xdr:row>
      <xdr:rowOff>0</xdr:rowOff>
    </xdr:from>
    <xdr:to>
      <xdr:col>0</xdr:col>
      <xdr:colOff>323557</xdr:colOff>
      <xdr:row>8</xdr:row>
      <xdr:rowOff>28135</xdr:rowOff>
    </xdr:to>
    <xdr:sp macro="" textlink="">
      <xdr:nvSpPr>
        <xdr:cNvPr id="21613" name="Line 109"/>
        <xdr:cNvSpPr>
          <a:spLocks noChangeShapeType="1"/>
        </xdr:cNvSpPr>
      </xdr:nvSpPr>
      <xdr:spPr bwMode="auto">
        <a:xfrm>
          <a:off x="323557" y="1160585"/>
          <a:ext cx="0" cy="1969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330591</xdr:colOff>
      <xdr:row>6</xdr:row>
      <xdr:rowOff>98466</xdr:rowOff>
    </xdr:from>
    <xdr:to>
      <xdr:col>1</xdr:col>
      <xdr:colOff>7034</xdr:colOff>
      <xdr:row>6</xdr:row>
      <xdr:rowOff>105507</xdr:rowOff>
    </xdr:to>
    <xdr:sp macro="" textlink="">
      <xdr:nvSpPr>
        <xdr:cNvPr id="21610" name="Line 106"/>
        <xdr:cNvSpPr>
          <a:spLocks noChangeShapeType="1"/>
        </xdr:cNvSpPr>
      </xdr:nvSpPr>
      <xdr:spPr bwMode="auto">
        <a:xfrm>
          <a:off x="330591" y="1090238"/>
          <a:ext cx="464234" cy="704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386862</xdr:colOff>
      <xdr:row>6</xdr:row>
      <xdr:rowOff>161778</xdr:rowOff>
    </xdr:from>
    <xdr:to>
      <xdr:col>1</xdr:col>
      <xdr:colOff>386862</xdr:colOff>
      <xdr:row>8</xdr:row>
      <xdr:rowOff>98474</xdr:rowOff>
    </xdr:to>
    <xdr:sp macro="" textlink="">
      <xdr:nvSpPr>
        <xdr:cNvPr id="21609" name="Line 105"/>
        <xdr:cNvSpPr>
          <a:spLocks noChangeShapeType="1"/>
        </xdr:cNvSpPr>
      </xdr:nvSpPr>
      <xdr:spPr bwMode="auto">
        <a:xfrm>
          <a:off x="1174653" y="1146516"/>
          <a:ext cx="0" cy="2602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10</xdr:row>
      <xdr:rowOff>91439</xdr:rowOff>
    </xdr:from>
    <xdr:to>
      <xdr:col>3</xdr:col>
      <xdr:colOff>0</xdr:colOff>
      <xdr:row>10</xdr:row>
      <xdr:rowOff>91439</xdr:rowOff>
    </xdr:to>
    <xdr:sp macro="" textlink="">
      <xdr:nvSpPr>
        <xdr:cNvPr id="21608" name="Line 104"/>
        <xdr:cNvSpPr>
          <a:spLocks noChangeShapeType="1"/>
        </xdr:cNvSpPr>
      </xdr:nvSpPr>
      <xdr:spPr bwMode="auto">
        <a:xfrm>
          <a:off x="1976511" y="1723291"/>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386862</xdr:colOff>
      <xdr:row>15</xdr:row>
      <xdr:rowOff>0</xdr:rowOff>
    </xdr:from>
    <xdr:to>
      <xdr:col>1</xdr:col>
      <xdr:colOff>386862</xdr:colOff>
      <xdr:row>24</xdr:row>
      <xdr:rowOff>105507</xdr:rowOff>
    </xdr:to>
    <xdr:sp macro="" textlink="">
      <xdr:nvSpPr>
        <xdr:cNvPr id="21606" name="Line 102"/>
        <xdr:cNvSpPr>
          <a:spLocks noChangeShapeType="1"/>
        </xdr:cNvSpPr>
      </xdr:nvSpPr>
      <xdr:spPr bwMode="auto">
        <a:xfrm flipV="1">
          <a:off x="1174653" y="2440745"/>
          <a:ext cx="0" cy="15755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386887</xdr:colOff>
      <xdr:row>8</xdr:row>
      <xdr:rowOff>98469</xdr:rowOff>
    </xdr:from>
    <xdr:to>
      <xdr:col>2</xdr:col>
      <xdr:colOff>25</xdr:colOff>
      <xdr:row>8</xdr:row>
      <xdr:rowOff>98469</xdr:rowOff>
    </xdr:to>
    <xdr:sp macro="" textlink="">
      <xdr:nvSpPr>
        <xdr:cNvPr id="21602" name="Line 98"/>
        <xdr:cNvSpPr>
          <a:spLocks noChangeShapeType="1"/>
        </xdr:cNvSpPr>
      </xdr:nvSpPr>
      <xdr:spPr bwMode="auto">
        <a:xfrm>
          <a:off x="1174678" y="1406764"/>
          <a:ext cx="400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450166</xdr:colOff>
      <xdr:row>41</xdr:row>
      <xdr:rowOff>1</xdr:rowOff>
    </xdr:from>
    <xdr:to>
      <xdr:col>2</xdr:col>
      <xdr:colOff>450166</xdr:colOff>
      <xdr:row>42</xdr:row>
      <xdr:rowOff>98474</xdr:rowOff>
    </xdr:to>
    <xdr:sp macro="" textlink="">
      <xdr:nvSpPr>
        <xdr:cNvPr id="21600" name="Line 96"/>
        <xdr:cNvSpPr>
          <a:spLocks noChangeShapeType="1"/>
        </xdr:cNvSpPr>
      </xdr:nvSpPr>
      <xdr:spPr bwMode="auto">
        <a:xfrm>
          <a:off x="2025748" y="6661053"/>
          <a:ext cx="0" cy="2602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379828</xdr:colOff>
      <xdr:row>24</xdr:row>
      <xdr:rowOff>105508</xdr:rowOff>
    </xdr:from>
    <xdr:to>
      <xdr:col>1</xdr:col>
      <xdr:colOff>780757</xdr:colOff>
      <xdr:row>24</xdr:row>
      <xdr:rowOff>105508</xdr:rowOff>
    </xdr:to>
    <xdr:sp macro="" textlink="">
      <xdr:nvSpPr>
        <xdr:cNvPr id="21601" name="Line 97"/>
        <xdr:cNvSpPr>
          <a:spLocks noChangeShapeType="1"/>
        </xdr:cNvSpPr>
      </xdr:nvSpPr>
      <xdr:spPr bwMode="auto">
        <a:xfrm>
          <a:off x="1167619" y="4016326"/>
          <a:ext cx="400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26</xdr:row>
      <xdr:rowOff>84406</xdr:rowOff>
    </xdr:from>
    <xdr:to>
      <xdr:col>3</xdr:col>
      <xdr:colOff>7035</xdr:colOff>
      <xdr:row>26</xdr:row>
      <xdr:rowOff>84406</xdr:rowOff>
    </xdr:to>
    <xdr:sp macro="" textlink="">
      <xdr:nvSpPr>
        <xdr:cNvPr id="21599" name="Line 95"/>
        <xdr:cNvSpPr>
          <a:spLocks noChangeShapeType="1"/>
        </xdr:cNvSpPr>
      </xdr:nvSpPr>
      <xdr:spPr bwMode="auto">
        <a:xfrm>
          <a:off x="1976511" y="4318781"/>
          <a:ext cx="3938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24</xdr:row>
      <xdr:rowOff>161778</xdr:rowOff>
    </xdr:from>
    <xdr:to>
      <xdr:col>2</xdr:col>
      <xdr:colOff>393895</xdr:colOff>
      <xdr:row>26</xdr:row>
      <xdr:rowOff>84407</xdr:rowOff>
    </xdr:to>
    <xdr:sp macro="" textlink="">
      <xdr:nvSpPr>
        <xdr:cNvPr id="21598" name="Line 94"/>
        <xdr:cNvSpPr>
          <a:spLocks noChangeShapeType="1"/>
        </xdr:cNvSpPr>
      </xdr:nvSpPr>
      <xdr:spPr bwMode="auto">
        <a:xfrm>
          <a:off x="1969477" y="4072596"/>
          <a:ext cx="0" cy="2461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161778</xdr:rowOff>
    </xdr:from>
    <xdr:to>
      <xdr:col>0</xdr:col>
      <xdr:colOff>0</xdr:colOff>
      <xdr:row>32</xdr:row>
      <xdr:rowOff>0</xdr:rowOff>
    </xdr:to>
    <xdr:sp macro="" textlink="">
      <xdr:nvSpPr>
        <xdr:cNvPr id="21594" name="Line 90"/>
        <xdr:cNvSpPr>
          <a:spLocks noChangeShapeType="1"/>
        </xdr:cNvSpPr>
      </xdr:nvSpPr>
      <xdr:spPr bwMode="auto">
        <a:xfrm>
          <a:off x="0" y="5373858"/>
          <a:ext cx="0" cy="16177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386862</xdr:colOff>
      <xdr:row>49</xdr:row>
      <xdr:rowOff>7034</xdr:rowOff>
    </xdr:from>
    <xdr:to>
      <xdr:col>1</xdr:col>
      <xdr:colOff>386862</xdr:colOff>
      <xdr:row>58</xdr:row>
      <xdr:rowOff>70338</xdr:rowOff>
    </xdr:to>
    <xdr:sp macro="" textlink="">
      <xdr:nvSpPr>
        <xdr:cNvPr id="21593" name="Line 89"/>
        <xdr:cNvSpPr>
          <a:spLocks noChangeShapeType="1"/>
        </xdr:cNvSpPr>
      </xdr:nvSpPr>
      <xdr:spPr bwMode="auto">
        <a:xfrm>
          <a:off x="1174653" y="7962314"/>
          <a:ext cx="0" cy="15826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429067</xdr:colOff>
      <xdr:row>34</xdr:row>
      <xdr:rowOff>154745</xdr:rowOff>
    </xdr:from>
    <xdr:to>
      <xdr:col>2</xdr:col>
      <xdr:colOff>429067</xdr:colOff>
      <xdr:row>36</xdr:row>
      <xdr:rowOff>98474</xdr:rowOff>
    </xdr:to>
    <xdr:sp macro="" textlink="">
      <xdr:nvSpPr>
        <xdr:cNvPr id="21591" name="Line 87"/>
        <xdr:cNvSpPr>
          <a:spLocks noChangeShapeType="1"/>
        </xdr:cNvSpPr>
      </xdr:nvSpPr>
      <xdr:spPr bwMode="auto">
        <a:xfrm>
          <a:off x="2004649" y="5683348"/>
          <a:ext cx="0" cy="267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422031</xdr:colOff>
      <xdr:row>34</xdr:row>
      <xdr:rowOff>105509</xdr:rowOff>
    </xdr:from>
    <xdr:to>
      <xdr:col>2</xdr:col>
      <xdr:colOff>7034</xdr:colOff>
      <xdr:row>34</xdr:row>
      <xdr:rowOff>105509</xdr:rowOff>
    </xdr:to>
    <xdr:sp macro="" textlink="">
      <xdr:nvSpPr>
        <xdr:cNvPr id="21592" name="Line 88"/>
        <xdr:cNvSpPr>
          <a:spLocks noChangeShapeType="1"/>
        </xdr:cNvSpPr>
      </xdr:nvSpPr>
      <xdr:spPr bwMode="auto">
        <a:xfrm>
          <a:off x="1209822" y="5634112"/>
          <a:ext cx="37279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330591</xdr:colOff>
      <xdr:row>38</xdr:row>
      <xdr:rowOff>91440</xdr:rowOff>
    </xdr:from>
    <xdr:to>
      <xdr:col>1</xdr:col>
      <xdr:colOff>7033</xdr:colOff>
      <xdr:row>38</xdr:row>
      <xdr:rowOff>91440</xdr:rowOff>
    </xdr:to>
    <xdr:sp macro="" textlink="">
      <xdr:nvSpPr>
        <xdr:cNvPr id="21589" name="Line 85"/>
        <xdr:cNvSpPr>
          <a:spLocks noChangeShapeType="1"/>
        </xdr:cNvSpPr>
      </xdr:nvSpPr>
      <xdr:spPr bwMode="auto">
        <a:xfrm>
          <a:off x="330591" y="4867422"/>
          <a:ext cx="46423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429064</xdr:colOff>
      <xdr:row>29</xdr:row>
      <xdr:rowOff>1</xdr:rowOff>
    </xdr:from>
    <xdr:to>
      <xdr:col>1</xdr:col>
      <xdr:colOff>429064</xdr:colOff>
      <xdr:row>34</xdr:row>
      <xdr:rowOff>105509</xdr:rowOff>
    </xdr:to>
    <xdr:sp macro="" textlink="">
      <xdr:nvSpPr>
        <xdr:cNvPr id="21586" name="Line 82"/>
        <xdr:cNvSpPr>
          <a:spLocks noChangeShapeType="1"/>
        </xdr:cNvSpPr>
      </xdr:nvSpPr>
      <xdr:spPr bwMode="auto">
        <a:xfrm>
          <a:off x="1216855" y="4719712"/>
          <a:ext cx="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422031</xdr:colOff>
      <xdr:row>40</xdr:row>
      <xdr:rowOff>91440</xdr:rowOff>
    </xdr:from>
    <xdr:to>
      <xdr:col>1</xdr:col>
      <xdr:colOff>780757</xdr:colOff>
      <xdr:row>40</xdr:row>
      <xdr:rowOff>91440</xdr:rowOff>
    </xdr:to>
    <xdr:sp macro="" textlink="">
      <xdr:nvSpPr>
        <xdr:cNvPr id="21587" name="Line 83"/>
        <xdr:cNvSpPr>
          <a:spLocks noChangeShapeType="1"/>
        </xdr:cNvSpPr>
      </xdr:nvSpPr>
      <xdr:spPr bwMode="auto">
        <a:xfrm>
          <a:off x="1209822" y="6590714"/>
          <a:ext cx="3587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457199</xdr:colOff>
      <xdr:row>42</xdr:row>
      <xdr:rowOff>98474</xdr:rowOff>
    </xdr:from>
    <xdr:to>
      <xdr:col>2</xdr:col>
      <xdr:colOff>780756</xdr:colOff>
      <xdr:row>42</xdr:row>
      <xdr:rowOff>98474</xdr:rowOff>
    </xdr:to>
    <xdr:sp macro="" textlink="">
      <xdr:nvSpPr>
        <xdr:cNvPr id="21585" name="Line 81"/>
        <xdr:cNvSpPr>
          <a:spLocks noChangeShapeType="1"/>
        </xdr:cNvSpPr>
      </xdr:nvSpPr>
      <xdr:spPr bwMode="auto">
        <a:xfrm>
          <a:off x="2032781" y="6921305"/>
          <a:ext cx="32355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450166</xdr:colOff>
      <xdr:row>46</xdr:row>
      <xdr:rowOff>84405</xdr:rowOff>
    </xdr:from>
    <xdr:to>
      <xdr:col>2</xdr:col>
      <xdr:colOff>780756</xdr:colOff>
      <xdr:row>46</xdr:row>
      <xdr:rowOff>84405</xdr:rowOff>
    </xdr:to>
    <xdr:sp macro="" textlink="">
      <xdr:nvSpPr>
        <xdr:cNvPr id="21584" name="Line 80"/>
        <xdr:cNvSpPr>
          <a:spLocks noChangeShapeType="1"/>
        </xdr:cNvSpPr>
      </xdr:nvSpPr>
      <xdr:spPr bwMode="auto">
        <a:xfrm>
          <a:off x="2025748" y="7554350"/>
          <a:ext cx="3305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436098</xdr:colOff>
      <xdr:row>52</xdr:row>
      <xdr:rowOff>91441</xdr:rowOff>
    </xdr:from>
    <xdr:to>
      <xdr:col>3</xdr:col>
      <xdr:colOff>0</xdr:colOff>
      <xdr:row>52</xdr:row>
      <xdr:rowOff>91441</xdr:rowOff>
    </xdr:to>
    <xdr:sp macro="" textlink="">
      <xdr:nvSpPr>
        <xdr:cNvPr id="21583" name="Line 79"/>
        <xdr:cNvSpPr>
          <a:spLocks noChangeShapeType="1"/>
        </xdr:cNvSpPr>
      </xdr:nvSpPr>
      <xdr:spPr bwMode="auto">
        <a:xfrm>
          <a:off x="2011680" y="6661053"/>
          <a:ext cx="3516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422031</xdr:colOff>
      <xdr:row>44</xdr:row>
      <xdr:rowOff>98475</xdr:rowOff>
    </xdr:from>
    <xdr:to>
      <xdr:col>1</xdr:col>
      <xdr:colOff>780757</xdr:colOff>
      <xdr:row>44</xdr:row>
      <xdr:rowOff>98475</xdr:rowOff>
    </xdr:to>
    <xdr:sp macro="" textlink="">
      <xdr:nvSpPr>
        <xdr:cNvPr id="21580" name="Line 76"/>
        <xdr:cNvSpPr>
          <a:spLocks noChangeShapeType="1"/>
        </xdr:cNvSpPr>
      </xdr:nvSpPr>
      <xdr:spPr bwMode="auto">
        <a:xfrm>
          <a:off x="1209822" y="7244863"/>
          <a:ext cx="3587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450165</xdr:colOff>
      <xdr:row>45</xdr:row>
      <xdr:rowOff>7034</xdr:rowOff>
    </xdr:from>
    <xdr:to>
      <xdr:col>2</xdr:col>
      <xdr:colOff>450165</xdr:colOff>
      <xdr:row>46</xdr:row>
      <xdr:rowOff>84404</xdr:rowOff>
    </xdr:to>
    <xdr:sp macro="" textlink="">
      <xdr:nvSpPr>
        <xdr:cNvPr id="21578" name="Line 74"/>
        <xdr:cNvSpPr>
          <a:spLocks noChangeShapeType="1"/>
        </xdr:cNvSpPr>
      </xdr:nvSpPr>
      <xdr:spPr bwMode="auto">
        <a:xfrm>
          <a:off x="2025747" y="7315200"/>
          <a:ext cx="0" cy="2391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56</xdr:row>
      <xdr:rowOff>105509</xdr:rowOff>
    </xdr:from>
    <xdr:to>
      <xdr:col>2</xdr:col>
      <xdr:colOff>780756</xdr:colOff>
      <xdr:row>56</xdr:row>
      <xdr:rowOff>105509</xdr:rowOff>
    </xdr:to>
    <xdr:sp macro="" textlink="">
      <xdr:nvSpPr>
        <xdr:cNvPr id="21579" name="Line 75"/>
        <xdr:cNvSpPr>
          <a:spLocks noChangeShapeType="1"/>
        </xdr:cNvSpPr>
      </xdr:nvSpPr>
      <xdr:spPr bwMode="auto">
        <a:xfrm>
          <a:off x="1969477" y="7195626"/>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414997</xdr:colOff>
      <xdr:row>38</xdr:row>
      <xdr:rowOff>161777</xdr:rowOff>
    </xdr:from>
    <xdr:to>
      <xdr:col>1</xdr:col>
      <xdr:colOff>414997</xdr:colOff>
      <xdr:row>44</xdr:row>
      <xdr:rowOff>98474</xdr:rowOff>
    </xdr:to>
    <xdr:sp macro="" textlink="">
      <xdr:nvSpPr>
        <xdr:cNvPr id="21575" name="Line 71"/>
        <xdr:cNvSpPr>
          <a:spLocks noChangeShapeType="1"/>
        </xdr:cNvSpPr>
      </xdr:nvSpPr>
      <xdr:spPr bwMode="auto">
        <a:xfrm>
          <a:off x="1202788" y="6337494"/>
          <a:ext cx="0" cy="90736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393895</xdr:colOff>
      <xdr:row>50</xdr:row>
      <xdr:rowOff>91440</xdr:rowOff>
    </xdr:from>
    <xdr:to>
      <xdr:col>1</xdr:col>
      <xdr:colOff>773723</xdr:colOff>
      <xdr:row>50</xdr:row>
      <xdr:rowOff>91440</xdr:rowOff>
    </xdr:to>
    <xdr:sp macro="" textlink="">
      <xdr:nvSpPr>
        <xdr:cNvPr id="21576" name="Line 72"/>
        <xdr:cNvSpPr>
          <a:spLocks noChangeShapeType="1"/>
        </xdr:cNvSpPr>
      </xdr:nvSpPr>
      <xdr:spPr bwMode="auto">
        <a:xfrm>
          <a:off x="1181686" y="8215532"/>
          <a:ext cx="37982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323557</xdr:colOff>
      <xdr:row>48</xdr:row>
      <xdr:rowOff>98473</xdr:rowOff>
    </xdr:from>
    <xdr:to>
      <xdr:col>1</xdr:col>
      <xdr:colOff>0</xdr:colOff>
      <xdr:row>48</xdr:row>
      <xdr:rowOff>98473</xdr:rowOff>
    </xdr:to>
    <xdr:sp macro="" textlink="">
      <xdr:nvSpPr>
        <xdr:cNvPr id="21577" name="Line 73"/>
        <xdr:cNvSpPr>
          <a:spLocks noChangeShapeType="1"/>
        </xdr:cNvSpPr>
      </xdr:nvSpPr>
      <xdr:spPr bwMode="auto">
        <a:xfrm>
          <a:off x="323557" y="6147581"/>
          <a:ext cx="46423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386861</xdr:colOff>
      <xdr:row>54</xdr:row>
      <xdr:rowOff>84406</xdr:rowOff>
    </xdr:from>
    <xdr:to>
      <xdr:col>1</xdr:col>
      <xdr:colOff>780756</xdr:colOff>
      <xdr:row>54</xdr:row>
      <xdr:rowOff>84406</xdr:rowOff>
    </xdr:to>
    <xdr:sp macro="" textlink="">
      <xdr:nvSpPr>
        <xdr:cNvPr id="21574" name="Line 70"/>
        <xdr:cNvSpPr>
          <a:spLocks noChangeShapeType="1"/>
        </xdr:cNvSpPr>
      </xdr:nvSpPr>
      <xdr:spPr bwMode="auto">
        <a:xfrm>
          <a:off x="1174652" y="8883748"/>
          <a:ext cx="39389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55</xdr:row>
      <xdr:rowOff>0</xdr:rowOff>
    </xdr:from>
    <xdr:to>
      <xdr:col>2</xdr:col>
      <xdr:colOff>393895</xdr:colOff>
      <xdr:row>56</xdr:row>
      <xdr:rowOff>105508</xdr:rowOff>
    </xdr:to>
    <xdr:sp macro="" textlink="">
      <xdr:nvSpPr>
        <xdr:cNvPr id="21573" name="Line 69"/>
        <xdr:cNvSpPr>
          <a:spLocks noChangeShapeType="1"/>
        </xdr:cNvSpPr>
      </xdr:nvSpPr>
      <xdr:spPr bwMode="auto">
        <a:xfrm>
          <a:off x="1969477" y="6984609"/>
          <a:ext cx="0" cy="211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400930</xdr:colOff>
      <xdr:row>58</xdr:row>
      <xdr:rowOff>70338</xdr:rowOff>
    </xdr:from>
    <xdr:to>
      <xdr:col>2</xdr:col>
      <xdr:colOff>0</xdr:colOff>
      <xdr:row>58</xdr:row>
      <xdr:rowOff>70338</xdr:rowOff>
    </xdr:to>
    <xdr:sp macro="" textlink="">
      <xdr:nvSpPr>
        <xdr:cNvPr id="21572" name="Line 68"/>
        <xdr:cNvSpPr>
          <a:spLocks noChangeShapeType="1"/>
        </xdr:cNvSpPr>
      </xdr:nvSpPr>
      <xdr:spPr bwMode="auto">
        <a:xfrm>
          <a:off x="1188721" y="9544929"/>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400930</xdr:colOff>
      <xdr:row>59</xdr:row>
      <xdr:rowOff>7034</xdr:rowOff>
    </xdr:from>
    <xdr:to>
      <xdr:col>2</xdr:col>
      <xdr:colOff>400930</xdr:colOff>
      <xdr:row>60</xdr:row>
      <xdr:rowOff>77372</xdr:rowOff>
    </xdr:to>
    <xdr:sp macro="" textlink="">
      <xdr:nvSpPr>
        <xdr:cNvPr id="21567" name="Line 63"/>
        <xdr:cNvSpPr>
          <a:spLocks noChangeShapeType="1"/>
        </xdr:cNvSpPr>
      </xdr:nvSpPr>
      <xdr:spPr bwMode="auto">
        <a:xfrm>
          <a:off x="1976512" y="7484012"/>
          <a:ext cx="0" cy="1758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74</xdr:row>
      <xdr:rowOff>70339</xdr:rowOff>
    </xdr:from>
    <xdr:to>
      <xdr:col>3</xdr:col>
      <xdr:colOff>0</xdr:colOff>
      <xdr:row>74</xdr:row>
      <xdr:rowOff>70339</xdr:rowOff>
    </xdr:to>
    <xdr:sp macro="" textlink="">
      <xdr:nvSpPr>
        <xdr:cNvPr id="21563" name="Line 59"/>
        <xdr:cNvSpPr>
          <a:spLocks noChangeShapeType="1"/>
        </xdr:cNvSpPr>
      </xdr:nvSpPr>
      <xdr:spPr bwMode="auto">
        <a:xfrm>
          <a:off x="1976511" y="9376117"/>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66</xdr:row>
      <xdr:rowOff>98473</xdr:rowOff>
    </xdr:from>
    <xdr:to>
      <xdr:col>2</xdr:col>
      <xdr:colOff>780757</xdr:colOff>
      <xdr:row>66</xdr:row>
      <xdr:rowOff>98473</xdr:rowOff>
    </xdr:to>
    <xdr:sp macro="" textlink="">
      <xdr:nvSpPr>
        <xdr:cNvPr id="21561" name="Line 57"/>
        <xdr:cNvSpPr>
          <a:spLocks noChangeShapeType="1"/>
        </xdr:cNvSpPr>
      </xdr:nvSpPr>
      <xdr:spPr bwMode="auto">
        <a:xfrm>
          <a:off x="1983545" y="8419513"/>
          <a:ext cx="37279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386861</xdr:colOff>
      <xdr:row>12</xdr:row>
      <xdr:rowOff>91440</xdr:rowOff>
    </xdr:from>
    <xdr:to>
      <xdr:col>3</xdr:col>
      <xdr:colOff>0</xdr:colOff>
      <xdr:row>12</xdr:row>
      <xdr:rowOff>91440</xdr:rowOff>
    </xdr:to>
    <xdr:sp macro="" textlink="">
      <xdr:nvSpPr>
        <xdr:cNvPr id="112" name="Line 108"/>
        <xdr:cNvSpPr>
          <a:spLocks noChangeShapeType="1"/>
        </xdr:cNvSpPr>
      </xdr:nvSpPr>
      <xdr:spPr bwMode="auto">
        <a:xfrm>
          <a:off x="1962443" y="2046849"/>
          <a:ext cx="400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316524</xdr:colOff>
      <xdr:row>14</xdr:row>
      <xdr:rowOff>91433</xdr:rowOff>
    </xdr:from>
    <xdr:to>
      <xdr:col>0</xdr:col>
      <xdr:colOff>780758</xdr:colOff>
      <xdr:row>14</xdr:row>
      <xdr:rowOff>98474</xdr:rowOff>
    </xdr:to>
    <xdr:sp macro="" textlink="">
      <xdr:nvSpPr>
        <xdr:cNvPr id="113" name="Line 106"/>
        <xdr:cNvSpPr>
          <a:spLocks noChangeShapeType="1"/>
        </xdr:cNvSpPr>
      </xdr:nvSpPr>
      <xdr:spPr bwMode="auto">
        <a:xfrm>
          <a:off x="316524" y="2370399"/>
          <a:ext cx="464234" cy="704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429064</xdr:colOff>
      <xdr:row>36</xdr:row>
      <xdr:rowOff>98473</xdr:rowOff>
    </xdr:from>
    <xdr:to>
      <xdr:col>3</xdr:col>
      <xdr:colOff>7034</xdr:colOff>
      <xdr:row>36</xdr:row>
      <xdr:rowOff>98473</xdr:rowOff>
    </xdr:to>
    <xdr:sp macro="" textlink="">
      <xdr:nvSpPr>
        <xdr:cNvPr id="116" name="Line 106"/>
        <xdr:cNvSpPr>
          <a:spLocks noChangeShapeType="1"/>
        </xdr:cNvSpPr>
      </xdr:nvSpPr>
      <xdr:spPr bwMode="auto">
        <a:xfrm flipV="1">
          <a:off x="2004646" y="5950633"/>
          <a:ext cx="3657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365759</xdr:colOff>
      <xdr:row>21</xdr:row>
      <xdr:rowOff>8600</xdr:rowOff>
    </xdr:from>
    <xdr:to>
      <xdr:col>2</xdr:col>
      <xdr:colOff>365759</xdr:colOff>
      <xdr:row>22</xdr:row>
      <xdr:rowOff>68776</xdr:rowOff>
    </xdr:to>
    <xdr:sp macro="" textlink="">
      <xdr:nvSpPr>
        <xdr:cNvPr id="118" name="Line 93"/>
        <xdr:cNvSpPr>
          <a:spLocks noChangeShapeType="1"/>
        </xdr:cNvSpPr>
      </xdr:nvSpPr>
      <xdr:spPr bwMode="auto">
        <a:xfrm>
          <a:off x="1941341" y="3434083"/>
          <a:ext cx="0" cy="2219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372792</xdr:colOff>
      <xdr:row>18</xdr:row>
      <xdr:rowOff>91440</xdr:rowOff>
    </xdr:from>
    <xdr:to>
      <xdr:col>3</xdr:col>
      <xdr:colOff>7033</xdr:colOff>
      <xdr:row>18</xdr:row>
      <xdr:rowOff>91440</xdr:rowOff>
    </xdr:to>
    <xdr:sp macro="" textlink="">
      <xdr:nvSpPr>
        <xdr:cNvPr id="119" name="Line 106"/>
        <xdr:cNvSpPr>
          <a:spLocks noChangeShapeType="1"/>
        </xdr:cNvSpPr>
      </xdr:nvSpPr>
      <xdr:spPr bwMode="auto">
        <a:xfrm>
          <a:off x="1948374" y="3017520"/>
          <a:ext cx="42203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365759</xdr:colOff>
      <xdr:row>17</xdr:row>
      <xdr:rowOff>0</xdr:rowOff>
    </xdr:from>
    <xdr:to>
      <xdr:col>2</xdr:col>
      <xdr:colOff>372792</xdr:colOff>
      <xdr:row>18</xdr:row>
      <xdr:rowOff>91440</xdr:rowOff>
    </xdr:to>
    <xdr:sp macro="" textlink="">
      <xdr:nvSpPr>
        <xdr:cNvPr id="120" name="Line 93"/>
        <xdr:cNvSpPr>
          <a:spLocks noChangeShapeType="1"/>
        </xdr:cNvSpPr>
      </xdr:nvSpPr>
      <xdr:spPr bwMode="auto">
        <a:xfrm>
          <a:off x="1941341" y="2764302"/>
          <a:ext cx="7033" cy="2532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407963</xdr:colOff>
      <xdr:row>63</xdr:row>
      <xdr:rowOff>7034</xdr:rowOff>
    </xdr:from>
    <xdr:to>
      <xdr:col>1</xdr:col>
      <xdr:colOff>407963</xdr:colOff>
      <xdr:row>70</xdr:row>
      <xdr:rowOff>70338</xdr:rowOff>
    </xdr:to>
    <xdr:sp macro="" textlink="">
      <xdr:nvSpPr>
        <xdr:cNvPr id="122" name="Line 93"/>
        <xdr:cNvSpPr>
          <a:spLocks noChangeShapeType="1"/>
        </xdr:cNvSpPr>
      </xdr:nvSpPr>
      <xdr:spPr bwMode="auto">
        <a:xfrm>
          <a:off x="1195754" y="7976382"/>
          <a:ext cx="0" cy="90736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393894</xdr:colOff>
      <xdr:row>31</xdr:row>
      <xdr:rowOff>0</xdr:rowOff>
    </xdr:from>
    <xdr:to>
      <xdr:col>2</xdr:col>
      <xdr:colOff>393894</xdr:colOff>
      <xdr:row>32</xdr:row>
      <xdr:rowOff>91440</xdr:rowOff>
    </xdr:to>
    <xdr:sp macro="" textlink="">
      <xdr:nvSpPr>
        <xdr:cNvPr id="123" name="Line 93"/>
        <xdr:cNvSpPr>
          <a:spLocks noChangeShapeType="1"/>
        </xdr:cNvSpPr>
      </xdr:nvSpPr>
      <xdr:spPr bwMode="auto">
        <a:xfrm>
          <a:off x="1969476" y="3931920"/>
          <a:ext cx="0" cy="1969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436098</xdr:colOff>
      <xdr:row>51</xdr:row>
      <xdr:rowOff>0</xdr:rowOff>
    </xdr:from>
    <xdr:to>
      <xdr:col>2</xdr:col>
      <xdr:colOff>436098</xdr:colOff>
      <xdr:row>52</xdr:row>
      <xdr:rowOff>91440</xdr:rowOff>
    </xdr:to>
    <xdr:sp macro="" textlink="">
      <xdr:nvSpPr>
        <xdr:cNvPr id="125" name="Line 93"/>
        <xdr:cNvSpPr>
          <a:spLocks noChangeShapeType="1"/>
        </xdr:cNvSpPr>
      </xdr:nvSpPr>
      <xdr:spPr bwMode="auto">
        <a:xfrm>
          <a:off x="2011680" y="6464105"/>
          <a:ext cx="0" cy="1969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372793</xdr:colOff>
      <xdr:row>22</xdr:row>
      <xdr:rowOff>70338</xdr:rowOff>
    </xdr:from>
    <xdr:to>
      <xdr:col>3</xdr:col>
      <xdr:colOff>7035</xdr:colOff>
      <xdr:row>22</xdr:row>
      <xdr:rowOff>77372</xdr:rowOff>
    </xdr:to>
    <xdr:sp macro="" textlink="">
      <xdr:nvSpPr>
        <xdr:cNvPr id="128" name="Line 91"/>
        <xdr:cNvSpPr>
          <a:spLocks noChangeShapeType="1"/>
        </xdr:cNvSpPr>
      </xdr:nvSpPr>
      <xdr:spPr bwMode="auto">
        <a:xfrm flipV="1">
          <a:off x="1948375" y="3657600"/>
          <a:ext cx="422032" cy="70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9</xdr:row>
      <xdr:rowOff>0</xdr:rowOff>
    </xdr:from>
    <xdr:to>
      <xdr:col>2</xdr:col>
      <xdr:colOff>393895</xdr:colOff>
      <xdr:row>12</xdr:row>
      <xdr:rowOff>98475</xdr:rowOff>
    </xdr:to>
    <xdr:sp macro="" textlink="">
      <xdr:nvSpPr>
        <xdr:cNvPr id="129" name="Line 93"/>
        <xdr:cNvSpPr>
          <a:spLocks noChangeShapeType="1"/>
        </xdr:cNvSpPr>
      </xdr:nvSpPr>
      <xdr:spPr bwMode="auto">
        <a:xfrm>
          <a:off x="1969477" y="1470074"/>
          <a:ext cx="0" cy="5838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337626</xdr:colOff>
      <xdr:row>28</xdr:row>
      <xdr:rowOff>91440</xdr:rowOff>
    </xdr:from>
    <xdr:to>
      <xdr:col>1</xdr:col>
      <xdr:colOff>1</xdr:colOff>
      <xdr:row>28</xdr:row>
      <xdr:rowOff>91440</xdr:rowOff>
    </xdr:to>
    <xdr:sp macro="" textlink="">
      <xdr:nvSpPr>
        <xdr:cNvPr id="130" name="Line 103"/>
        <xdr:cNvSpPr>
          <a:spLocks noChangeShapeType="1"/>
        </xdr:cNvSpPr>
      </xdr:nvSpPr>
      <xdr:spPr bwMode="auto">
        <a:xfrm>
          <a:off x="337626" y="4649372"/>
          <a:ext cx="45016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60</xdr:row>
      <xdr:rowOff>84407</xdr:rowOff>
    </xdr:from>
    <xdr:to>
      <xdr:col>3</xdr:col>
      <xdr:colOff>7034</xdr:colOff>
      <xdr:row>60</xdr:row>
      <xdr:rowOff>84407</xdr:rowOff>
    </xdr:to>
    <xdr:sp macro="" textlink="">
      <xdr:nvSpPr>
        <xdr:cNvPr id="21625" name="Line 121"/>
        <xdr:cNvSpPr>
          <a:spLocks noChangeShapeType="1"/>
        </xdr:cNvSpPr>
      </xdr:nvSpPr>
      <xdr:spPr bwMode="auto">
        <a:xfrm>
          <a:off x="1983545" y="7666893"/>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71</xdr:row>
      <xdr:rowOff>0</xdr:rowOff>
    </xdr:from>
    <xdr:to>
      <xdr:col>2</xdr:col>
      <xdr:colOff>407963</xdr:colOff>
      <xdr:row>76</xdr:row>
      <xdr:rowOff>105508</xdr:rowOff>
    </xdr:to>
    <xdr:sp macro="" textlink="">
      <xdr:nvSpPr>
        <xdr:cNvPr id="21623" name="Line 119"/>
        <xdr:cNvSpPr>
          <a:spLocks noChangeShapeType="1"/>
        </xdr:cNvSpPr>
      </xdr:nvSpPr>
      <xdr:spPr bwMode="auto">
        <a:xfrm>
          <a:off x="1983545" y="8954086"/>
          <a:ext cx="0" cy="7033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400932</xdr:colOff>
      <xdr:row>70</xdr:row>
      <xdr:rowOff>70340</xdr:rowOff>
    </xdr:from>
    <xdr:to>
      <xdr:col>2</xdr:col>
      <xdr:colOff>7037</xdr:colOff>
      <xdr:row>70</xdr:row>
      <xdr:rowOff>70340</xdr:rowOff>
    </xdr:to>
    <xdr:sp macro="" textlink="">
      <xdr:nvSpPr>
        <xdr:cNvPr id="21621" name="Line 117"/>
        <xdr:cNvSpPr>
          <a:spLocks noChangeShapeType="1"/>
        </xdr:cNvSpPr>
      </xdr:nvSpPr>
      <xdr:spPr bwMode="auto">
        <a:xfrm>
          <a:off x="1188723" y="8883749"/>
          <a:ext cx="3938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407966</xdr:colOff>
      <xdr:row>64</xdr:row>
      <xdr:rowOff>91441</xdr:rowOff>
    </xdr:from>
    <xdr:to>
      <xdr:col>2</xdr:col>
      <xdr:colOff>14070</xdr:colOff>
      <xdr:row>64</xdr:row>
      <xdr:rowOff>91441</xdr:rowOff>
    </xdr:to>
    <xdr:sp macro="" textlink="">
      <xdr:nvSpPr>
        <xdr:cNvPr id="21620" name="Line 116"/>
        <xdr:cNvSpPr>
          <a:spLocks noChangeShapeType="1"/>
        </xdr:cNvSpPr>
      </xdr:nvSpPr>
      <xdr:spPr bwMode="auto">
        <a:xfrm>
          <a:off x="1195757" y="8166296"/>
          <a:ext cx="39389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414997</xdr:colOff>
      <xdr:row>76</xdr:row>
      <xdr:rowOff>98474</xdr:rowOff>
    </xdr:from>
    <xdr:to>
      <xdr:col>3</xdr:col>
      <xdr:colOff>7034</xdr:colOff>
      <xdr:row>76</xdr:row>
      <xdr:rowOff>98474</xdr:rowOff>
    </xdr:to>
    <xdr:sp macro="" textlink="">
      <xdr:nvSpPr>
        <xdr:cNvPr id="21618" name="Line 114"/>
        <xdr:cNvSpPr>
          <a:spLocks noChangeShapeType="1"/>
        </xdr:cNvSpPr>
      </xdr:nvSpPr>
      <xdr:spPr bwMode="auto">
        <a:xfrm>
          <a:off x="1990579" y="9650437"/>
          <a:ext cx="3798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414996</xdr:colOff>
      <xdr:row>68</xdr:row>
      <xdr:rowOff>91439</xdr:rowOff>
    </xdr:from>
    <xdr:to>
      <xdr:col>3</xdr:col>
      <xdr:colOff>0</xdr:colOff>
      <xdr:row>68</xdr:row>
      <xdr:rowOff>91439</xdr:rowOff>
    </xdr:to>
    <xdr:sp macro="" textlink="">
      <xdr:nvSpPr>
        <xdr:cNvPr id="21616" name="Line 112"/>
        <xdr:cNvSpPr>
          <a:spLocks noChangeShapeType="1"/>
        </xdr:cNvSpPr>
      </xdr:nvSpPr>
      <xdr:spPr bwMode="auto">
        <a:xfrm>
          <a:off x="1990578" y="8658664"/>
          <a:ext cx="37279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400930</xdr:colOff>
      <xdr:row>72</xdr:row>
      <xdr:rowOff>91440</xdr:rowOff>
    </xdr:from>
    <xdr:to>
      <xdr:col>3</xdr:col>
      <xdr:colOff>1</xdr:colOff>
      <xdr:row>72</xdr:row>
      <xdr:rowOff>91440</xdr:rowOff>
    </xdr:to>
    <xdr:sp macro="" textlink="">
      <xdr:nvSpPr>
        <xdr:cNvPr id="21615" name="Line 111"/>
        <xdr:cNvSpPr>
          <a:spLocks noChangeShapeType="1"/>
        </xdr:cNvSpPr>
      </xdr:nvSpPr>
      <xdr:spPr bwMode="auto">
        <a:xfrm>
          <a:off x="1976512" y="9151034"/>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330591</xdr:colOff>
      <xdr:row>62</xdr:row>
      <xdr:rowOff>63304</xdr:rowOff>
    </xdr:from>
    <xdr:to>
      <xdr:col>1</xdr:col>
      <xdr:colOff>7033</xdr:colOff>
      <xdr:row>62</xdr:row>
      <xdr:rowOff>63304</xdr:rowOff>
    </xdr:to>
    <xdr:sp macro="" textlink="">
      <xdr:nvSpPr>
        <xdr:cNvPr id="143" name="Line 73"/>
        <xdr:cNvSpPr>
          <a:spLocks noChangeShapeType="1"/>
        </xdr:cNvSpPr>
      </xdr:nvSpPr>
      <xdr:spPr bwMode="auto">
        <a:xfrm>
          <a:off x="330591" y="7891975"/>
          <a:ext cx="46423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32</xdr:row>
      <xdr:rowOff>91440</xdr:rowOff>
    </xdr:from>
    <xdr:to>
      <xdr:col>3</xdr:col>
      <xdr:colOff>7035</xdr:colOff>
      <xdr:row>32</xdr:row>
      <xdr:rowOff>91440</xdr:rowOff>
    </xdr:to>
    <xdr:sp macro="" textlink="">
      <xdr:nvSpPr>
        <xdr:cNvPr id="57" name="Line 95"/>
        <xdr:cNvSpPr>
          <a:spLocks noChangeShapeType="1"/>
        </xdr:cNvSpPr>
      </xdr:nvSpPr>
      <xdr:spPr bwMode="auto">
        <a:xfrm>
          <a:off x="1976511" y="4128868"/>
          <a:ext cx="3938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49238</xdr:colOff>
      <xdr:row>0</xdr:row>
      <xdr:rowOff>42204</xdr:rowOff>
    </xdr:from>
    <xdr:to>
      <xdr:col>5</xdr:col>
      <xdr:colOff>1009650</xdr:colOff>
      <xdr:row>11</xdr:row>
      <xdr:rowOff>57150</xdr:rowOff>
    </xdr:to>
    <xdr:sp macro="" textlink="">
      <xdr:nvSpPr>
        <xdr:cNvPr id="2" name="Textfeld 1"/>
        <xdr:cNvSpPr txBox="1"/>
      </xdr:nvSpPr>
      <xdr:spPr>
        <a:xfrm>
          <a:off x="49238" y="42204"/>
          <a:ext cx="6342037" cy="17961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solidFill>
                <a:schemeClr val="dk1"/>
              </a:solidFill>
              <a:effectLst/>
              <a:latin typeface="Arial" panose="020B0604020202020204" pitchFamily="34" charset="0"/>
              <a:ea typeface="+mn-ea"/>
              <a:cs typeface="Arial" panose="020B0604020202020204" pitchFamily="34" charset="0"/>
            </a:rPr>
            <a:t>Mit Beginn des Jahres 2009 sind die Baugewerbestatistiken auf die neue Klassifikation der Wirtschaftszweige, Ausgabe 2008 (WZ 2008) umgestellt. Die WZ 2008, die für alle Mitgliedstaaten der Europäischen Union gesetzlich vorgeschrieben ist, ermöglicht zukünftig, die nationalen Wirtschaftsstatistiken mit denen der Mitgliedstaaten zu vergleichen. Die Übersicht über die Klassifikation der Wirtschaftszweige, Ausgabe 2008 (WZ 2008) ist auf den Seiten 6 und 16 dargestellt.</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In diesem Statistischen Bericht werden die Ergebnisse der Ergänzungserhebung im Bauhauptgewerbe 2011 und die der Jährlichen Erhebung im Ausbaugewerbe 2011 veröffentlicht. Gemäß der neuen wirtschaftssystematischen Zuordnung werden im Rahmen der Ergänzungserhebung alle Betriebe erfasst, die dem Bauhauptgewerbe zugehören. Zur Jährlichen Erhebung im Ausbaugewerbe werden die Betriebe der Gruppen „Bauinstallation“ und „Sonstiger Ausbau“ befragt, die im allgemeinen 10 und mehr Personen beschäftigen.</a:t>
          </a:r>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ernd.reuter@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showGridLines="0" tabSelected="1" view="pageLayout"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626" t="s">
        <v>47</v>
      </c>
      <c r="B3" s="626"/>
      <c r="C3" s="626"/>
      <c r="D3" s="626"/>
    </row>
    <row r="4" spans="1:7" ht="20.25" x14ac:dyDescent="0.3">
      <c r="A4" s="626" t="s">
        <v>48</v>
      </c>
      <c r="B4" s="626"/>
      <c r="C4" s="626"/>
      <c r="D4" s="626"/>
    </row>
    <row r="11" spans="1:7" ht="15" x14ac:dyDescent="0.2">
      <c r="A11" s="1"/>
      <c r="F11" s="2"/>
      <c r="G11" s="3"/>
    </row>
    <row r="13" spans="1:7" x14ac:dyDescent="0.2">
      <c r="A13" s="5"/>
    </row>
    <row r="15" spans="1:7" ht="23.25" x14ac:dyDescent="0.2">
      <c r="A15" s="628" t="s">
        <v>70</v>
      </c>
      <c r="B15" s="629"/>
      <c r="C15" s="629"/>
      <c r="D15" s="629"/>
      <c r="E15" s="629"/>
      <c r="F15" s="629"/>
      <c r="G15" s="629"/>
    </row>
    <row r="16" spans="1:7" ht="15" x14ac:dyDescent="0.2">
      <c r="D16" s="627" t="s">
        <v>328</v>
      </c>
      <c r="E16" s="627"/>
      <c r="F16" s="627"/>
      <c r="G16" s="627"/>
    </row>
    <row r="18" spans="1:7" ht="34.5" x14ac:dyDescent="0.45">
      <c r="A18" s="630" t="s">
        <v>86</v>
      </c>
      <c r="B18" s="631"/>
      <c r="C18" s="631"/>
      <c r="D18" s="631"/>
      <c r="E18" s="631"/>
      <c r="F18" s="631"/>
      <c r="G18" s="631"/>
    </row>
    <row r="19" spans="1:7" ht="34.5" x14ac:dyDescent="0.45">
      <c r="A19" s="624" t="s">
        <v>87</v>
      </c>
      <c r="B19" s="631"/>
      <c r="C19" s="631"/>
      <c r="D19" s="631"/>
      <c r="E19" s="631"/>
      <c r="F19" s="631"/>
      <c r="G19" s="631"/>
    </row>
    <row r="20" spans="1:7" ht="16.5" x14ac:dyDescent="0.25">
      <c r="A20" s="43"/>
      <c r="B20" s="43"/>
      <c r="C20" s="43"/>
      <c r="D20" s="43"/>
      <c r="E20" s="43"/>
      <c r="F20" s="43"/>
    </row>
    <row r="21" spans="1:7" ht="15" x14ac:dyDescent="0.2">
      <c r="E21" s="624" t="s">
        <v>739</v>
      </c>
      <c r="F21" s="624"/>
      <c r="G21" s="624"/>
    </row>
    <row r="22" spans="1:7" ht="16.5" x14ac:dyDescent="0.25">
      <c r="A22" s="625"/>
      <c r="B22" s="625"/>
      <c r="C22" s="625"/>
      <c r="D22" s="625"/>
      <c r="E22" s="625"/>
      <c r="F22" s="625"/>
      <c r="G22" s="625"/>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topLeftCell="A16" zoomScaleNormal="100" workbookViewId="0">
      <selection activeCell="A5" sqref="A5:B5"/>
    </sheetView>
  </sheetViews>
  <sheetFormatPr baseColWidth="10" defaultColWidth="11.140625" defaultRowHeight="12.75" x14ac:dyDescent="0.2"/>
  <cols>
    <col min="1" max="1" width="7.42578125" style="68" customWidth="1"/>
    <col min="2" max="2" width="29.42578125" style="68" customWidth="1"/>
    <col min="3" max="3" width="7.140625" style="68" customWidth="1"/>
    <col min="4" max="4" width="7" style="68" customWidth="1"/>
    <col min="5" max="5" width="6.7109375" style="68" customWidth="1"/>
    <col min="6" max="6" width="7.140625" style="68" customWidth="1"/>
    <col min="7" max="7" width="6.28515625" style="68" bestFit="1" customWidth="1"/>
    <col min="8" max="8" width="6.140625" style="68" customWidth="1"/>
    <col min="9" max="9" width="6.85546875" style="68" customWidth="1"/>
    <col min="10" max="10" width="6.5703125" style="68" customWidth="1"/>
    <col min="11" max="16384" width="11.140625" style="68"/>
  </cols>
  <sheetData>
    <row r="1" spans="1:10" ht="14.25" customHeight="1" x14ac:dyDescent="0.2">
      <c r="A1" s="672" t="s">
        <v>342</v>
      </c>
      <c r="B1" s="672"/>
      <c r="C1" s="672"/>
      <c r="D1" s="672"/>
      <c r="E1" s="672"/>
      <c r="F1" s="672"/>
      <c r="G1" s="672"/>
      <c r="H1" s="672"/>
      <c r="I1" s="672"/>
      <c r="J1" s="672"/>
    </row>
    <row r="2" spans="1:10" ht="19.899999999999999" customHeight="1" x14ac:dyDescent="0.2">
      <c r="A2" s="669" t="s">
        <v>343</v>
      </c>
      <c r="B2" s="669"/>
      <c r="C2" s="669"/>
      <c r="D2" s="669"/>
      <c r="E2" s="669"/>
      <c r="F2" s="669"/>
      <c r="G2" s="669"/>
      <c r="H2" s="669"/>
      <c r="I2" s="669"/>
      <c r="J2" s="669"/>
    </row>
    <row r="3" spans="1:10" ht="32.65" customHeight="1" x14ac:dyDescent="0.2">
      <c r="A3" s="672" t="s">
        <v>619</v>
      </c>
      <c r="B3" s="672"/>
      <c r="C3" s="672"/>
      <c r="D3" s="672"/>
      <c r="E3" s="672"/>
      <c r="F3" s="672"/>
      <c r="G3" s="672"/>
      <c r="H3" s="672"/>
      <c r="I3" s="672"/>
      <c r="J3" s="672"/>
    </row>
    <row r="4" spans="1:10" x14ac:dyDescent="0.2">
      <c r="A4" s="69"/>
      <c r="B4" s="71"/>
      <c r="C4" s="71"/>
      <c r="D4" s="71"/>
      <c r="E4" s="71"/>
      <c r="F4" s="71"/>
      <c r="G4" s="71"/>
      <c r="H4" s="141"/>
      <c r="I4" s="141"/>
      <c r="J4" s="116"/>
    </row>
    <row r="5" spans="1:10" ht="121.9" customHeight="1" x14ac:dyDescent="0.2">
      <c r="A5" s="678" t="s">
        <v>106</v>
      </c>
      <c r="B5" s="679"/>
      <c r="C5" s="148" t="s">
        <v>613</v>
      </c>
      <c r="D5" s="148" t="s">
        <v>614</v>
      </c>
      <c r="E5" s="148" t="s">
        <v>620</v>
      </c>
      <c r="F5" s="148" t="s">
        <v>615</v>
      </c>
      <c r="G5" s="148" t="s">
        <v>616</v>
      </c>
      <c r="H5" s="148" t="s">
        <v>617</v>
      </c>
      <c r="I5" s="148" t="s">
        <v>618</v>
      </c>
      <c r="J5" s="149" t="s">
        <v>272</v>
      </c>
    </row>
    <row r="6" spans="1:10" x14ac:dyDescent="0.2">
      <c r="A6" s="146"/>
      <c r="B6" s="147"/>
      <c r="C6" s="145"/>
      <c r="D6" s="145"/>
      <c r="E6" s="145"/>
      <c r="F6" s="145"/>
      <c r="G6" s="145"/>
      <c r="H6" s="145"/>
      <c r="I6" s="145"/>
      <c r="J6" s="145"/>
    </row>
    <row r="7" spans="1:10" ht="32.65" customHeight="1" x14ac:dyDescent="0.2">
      <c r="A7" s="133" t="s">
        <v>275</v>
      </c>
      <c r="B7" s="118" t="s">
        <v>113</v>
      </c>
      <c r="C7" s="132">
        <v>23054</v>
      </c>
      <c r="D7" s="132">
        <v>2009</v>
      </c>
      <c r="E7" s="132">
        <v>3921</v>
      </c>
      <c r="F7" s="132">
        <v>1737</v>
      </c>
      <c r="G7" s="132">
        <v>9238</v>
      </c>
      <c r="H7" s="132">
        <v>1098</v>
      </c>
      <c r="I7" s="132">
        <v>32424</v>
      </c>
      <c r="J7" s="132">
        <v>1809</v>
      </c>
    </row>
    <row r="8" spans="1:10" x14ac:dyDescent="0.2">
      <c r="A8" s="74"/>
      <c r="B8" s="119"/>
      <c r="C8" s="80"/>
      <c r="D8" s="80"/>
      <c r="E8" s="80"/>
      <c r="F8" s="80"/>
      <c r="G8" s="80"/>
      <c r="H8" s="80"/>
      <c r="I8" s="80"/>
      <c r="J8" s="80"/>
    </row>
    <row r="9" spans="1:10" ht="12.75" customHeight="1" x14ac:dyDescent="0.2">
      <c r="A9" s="199" t="s">
        <v>114</v>
      </c>
      <c r="B9" s="204" t="s">
        <v>115</v>
      </c>
      <c r="C9" s="277">
        <v>8405</v>
      </c>
      <c r="D9" s="201">
        <v>684</v>
      </c>
      <c r="E9" s="278">
        <v>1542</v>
      </c>
      <c r="F9" s="201">
        <v>600</v>
      </c>
      <c r="G9" s="279">
        <v>4221</v>
      </c>
      <c r="H9" s="279">
        <v>185</v>
      </c>
      <c r="I9" s="279">
        <v>532</v>
      </c>
      <c r="J9" s="279">
        <v>641</v>
      </c>
    </row>
    <row r="10" spans="1:10" ht="22.7" customHeight="1" x14ac:dyDescent="0.2">
      <c r="A10" s="203">
        <v>42</v>
      </c>
      <c r="B10" s="204" t="s">
        <v>120</v>
      </c>
      <c r="C10" s="277">
        <v>3989</v>
      </c>
      <c r="D10" s="201">
        <v>88</v>
      </c>
      <c r="E10" s="278">
        <v>788</v>
      </c>
      <c r="F10" s="279">
        <v>616</v>
      </c>
      <c r="G10" s="279">
        <v>875</v>
      </c>
      <c r="H10" s="279">
        <v>458</v>
      </c>
      <c r="I10" s="279">
        <v>989</v>
      </c>
      <c r="J10" s="279">
        <v>175</v>
      </c>
    </row>
    <row r="11" spans="1:10" ht="22.7" customHeight="1" x14ac:dyDescent="0.2">
      <c r="A11" s="203" t="s">
        <v>121</v>
      </c>
      <c r="B11" s="204" t="s">
        <v>164</v>
      </c>
      <c r="C11" s="277">
        <v>2258</v>
      </c>
      <c r="D11" s="279">
        <v>45</v>
      </c>
      <c r="E11" s="279">
        <v>484</v>
      </c>
      <c r="F11" s="279">
        <v>389</v>
      </c>
      <c r="G11" s="279">
        <v>537</v>
      </c>
      <c r="H11" s="279">
        <v>205</v>
      </c>
      <c r="I11" s="279">
        <v>496</v>
      </c>
      <c r="J11" s="279">
        <v>102</v>
      </c>
    </row>
    <row r="12" spans="1:10" ht="22.7" customHeight="1" x14ac:dyDescent="0.2">
      <c r="A12" s="199" t="s">
        <v>127</v>
      </c>
      <c r="B12" s="204" t="s">
        <v>265</v>
      </c>
      <c r="C12" s="277">
        <v>984</v>
      </c>
      <c r="D12" s="279">
        <v>24</v>
      </c>
      <c r="E12" s="279">
        <v>155</v>
      </c>
      <c r="F12" s="279">
        <v>122</v>
      </c>
      <c r="G12" s="279">
        <v>207</v>
      </c>
      <c r="H12" s="279">
        <v>94</v>
      </c>
      <c r="I12" s="279">
        <v>356</v>
      </c>
      <c r="J12" s="279">
        <v>26</v>
      </c>
    </row>
    <row r="13" spans="1:10" ht="26.85" customHeight="1" x14ac:dyDescent="0.2">
      <c r="A13" s="285" t="s">
        <v>128</v>
      </c>
      <c r="B13" s="204" t="s">
        <v>621</v>
      </c>
      <c r="C13" s="277">
        <v>762</v>
      </c>
      <c r="D13" s="279">
        <v>24</v>
      </c>
      <c r="E13" s="279">
        <v>124</v>
      </c>
      <c r="F13" s="279">
        <v>93</v>
      </c>
      <c r="G13" s="279">
        <v>169</v>
      </c>
      <c r="H13" s="279">
        <v>65</v>
      </c>
      <c r="I13" s="279">
        <v>267</v>
      </c>
      <c r="J13" s="279">
        <v>20</v>
      </c>
    </row>
    <row r="14" spans="1:10" ht="15.6" customHeight="1" x14ac:dyDescent="0.2">
      <c r="A14" s="199" t="s">
        <v>130</v>
      </c>
      <c r="B14" s="204" t="s">
        <v>131</v>
      </c>
      <c r="C14" s="277">
        <v>222</v>
      </c>
      <c r="D14" s="261" t="s">
        <v>18</v>
      </c>
      <c r="E14" s="279">
        <v>31</v>
      </c>
      <c r="F14" s="279">
        <v>29</v>
      </c>
      <c r="G14" s="279">
        <v>38</v>
      </c>
      <c r="H14" s="279">
        <v>29</v>
      </c>
      <c r="I14" s="279">
        <v>89</v>
      </c>
      <c r="J14" s="279">
        <v>6</v>
      </c>
    </row>
    <row r="15" spans="1:10" ht="22.7" customHeight="1" x14ac:dyDescent="0.2">
      <c r="A15" s="199" t="s">
        <v>132</v>
      </c>
      <c r="B15" s="204" t="s">
        <v>133</v>
      </c>
      <c r="C15" s="277">
        <v>747</v>
      </c>
      <c r="D15" s="279">
        <v>19</v>
      </c>
      <c r="E15" s="279">
        <v>149</v>
      </c>
      <c r="F15" s="279">
        <v>105</v>
      </c>
      <c r="G15" s="279">
        <v>131</v>
      </c>
      <c r="H15" s="279">
        <v>159</v>
      </c>
      <c r="I15" s="279">
        <v>137</v>
      </c>
      <c r="J15" s="279">
        <v>47</v>
      </c>
    </row>
    <row r="16" spans="1:10" ht="15.6" customHeight="1" x14ac:dyDescent="0.2">
      <c r="A16" s="199" t="s">
        <v>134</v>
      </c>
      <c r="B16" s="204" t="s">
        <v>135</v>
      </c>
      <c r="C16" s="280">
        <v>23</v>
      </c>
      <c r="D16" s="262">
        <v>1</v>
      </c>
      <c r="E16" s="281">
        <v>4</v>
      </c>
      <c r="F16" s="281">
        <v>4</v>
      </c>
      <c r="G16" s="261" t="s">
        <v>18</v>
      </c>
      <c r="H16" s="281">
        <v>14</v>
      </c>
      <c r="I16" s="261" t="s">
        <v>18</v>
      </c>
      <c r="J16" s="261" t="s">
        <v>18</v>
      </c>
    </row>
    <row r="17" spans="1:11" ht="26.85" customHeight="1" x14ac:dyDescent="0.2">
      <c r="A17" s="285" t="s">
        <v>137</v>
      </c>
      <c r="B17" s="204" t="s">
        <v>273</v>
      </c>
      <c r="C17" s="277">
        <v>987</v>
      </c>
      <c r="D17" s="279">
        <v>139</v>
      </c>
      <c r="E17" s="279">
        <v>142</v>
      </c>
      <c r="F17" s="279">
        <v>42</v>
      </c>
      <c r="G17" s="279">
        <v>53</v>
      </c>
      <c r="H17" s="279">
        <v>147</v>
      </c>
      <c r="I17" s="279">
        <v>453</v>
      </c>
      <c r="J17" s="279">
        <v>11</v>
      </c>
      <c r="K17" s="78"/>
    </row>
    <row r="18" spans="1:11" ht="15.6" customHeight="1" x14ac:dyDescent="0.2">
      <c r="A18" s="199" t="s">
        <v>139</v>
      </c>
      <c r="B18" s="204" t="s">
        <v>140</v>
      </c>
      <c r="C18" s="277">
        <v>245</v>
      </c>
      <c r="D18" s="279">
        <v>28</v>
      </c>
      <c r="E18" s="279">
        <v>33</v>
      </c>
      <c r="F18" s="279">
        <v>4</v>
      </c>
      <c r="G18" s="279">
        <v>15</v>
      </c>
      <c r="H18" s="246">
        <v>41</v>
      </c>
      <c r="I18" s="279">
        <v>121</v>
      </c>
      <c r="J18" s="279">
        <v>3</v>
      </c>
    </row>
    <row r="19" spans="1:11" ht="15.6" customHeight="1" x14ac:dyDescent="0.2">
      <c r="A19" s="199" t="s">
        <v>141</v>
      </c>
      <c r="B19" s="204" t="s">
        <v>142</v>
      </c>
      <c r="C19" s="277">
        <v>742</v>
      </c>
      <c r="D19" s="279">
        <v>111</v>
      </c>
      <c r="E19" s="279">
        <v>109</v>
      </c>
      <c r="F19" s="279">
        <v>38</v>
      </c>
      <c r="G19" s="279">
        <v>38</v>
      </c>
      <c r="H19" s="279">
        <v>106</v>
      </c>
      <c r="I19" s="279">
        <v>332</v>
      </c>
      <c r="J19" s="279">
        <v>8</v>
      </c>
    </row>
    <row r="20" spans="1:11" ht="15.6" customHeight="1" x14ac:dyDescent="0.2">
      <c r="A20" s="199" t="s">
        <v>143</v>
      </c>
      <c r="B20" s="204" t="s">
        <v>263</v>
      </c>
      <c r="C20" s="200" t="s">
        <v>18</v>
      </c>
      <c r="D20" s="261" t="s">
        <v>18</v>
      </c>
      <c r="E20" s="261" t="s">
        <v>18</v>
      </c>
      <c r="F20" s="261" t="s">
        <v>18</v>
      </c>
      <c r="G20" s="261" t="s">
        <v>18</v>
      </c>
      <c r="H20" s="261" t="s">
        <v>18</v>
      </c>
      <c r="I20" s="261" t="s">
        <v>18</v>
      </c>
      <c r="J20" s="261" t="s">
        <v>18</v>
      </c>
    </row>
    <row r="21" spans="1:11" ht="22.7" customHeight="1" x14ac:dyDescent="0.2">
      <c r="A21" s="199" t="s">
        <v>144</v>
      </c>
      <c r="B21" s="204" t="s">
        <v>145</v>
      </c>
      <c r="C21" s="277">
        <v>9673</v>
      </c>
      <c r="D21" s="279">
        <v>1098</v>
      </c>
      <c r="E21" s="279">
        <v>1449</v>
      </c>
      <c r="F21" s="279">
        <v>479</v>
      </c>
      <c r="G21" s="279">
        <v>4089</v>
      </c>
      <c r="H21" s="279">
        <v>308</v>
      </c>
      <c r="I21" s="279">
        <v>1268</v>
      </c>
      <c r="J21" s="279">
        <v>982</v>
      </c>
    </row>
    <row r="22" spans="1:11" ht="15.6" customHeight="1" x14ac:dyDescent="0.2">
      <c r="A22" s="199" t="s">
        <v>146</v>
      </c>
      <c r="B22" s="204" t="s">
        <v>147</v>
      </c>
      <c r="C22" s="277">
        <v>6356</v>
      </c>
      <c r="D22" s="201">
        <v>827</v>
      </c>
      <c r="E22" s="201">
        <v>887</v>
      </c>
      <c r="F22" s="201">
        <v>222</v>
      </c>
      <c r="G22" s="278">
        <v>3232</v>
      </c>
      <c r="H22" s="201">
        <v>38</v>
      </c>
      <c r="I22" s="201">
        <v>307</v>
      </c>
      <c r="J22" s="201">
        <v>843</v>
      </c>
    </row>
    <row r="23" spans="1:11" ht="15.6" customHeight="1" x14ac:dyDescent="0.2">
      <c r="A23" s="201" t="s">
        <v>148</v>
      </c>
      <c r="B23" s="276" t="s">
        <v>149</v>
      </c>
      <c r="C23" s="277">
        <v>2960</v>
      </c>
      <c r="D23" s="201">
        <v>304</v>
      </c>
      <c r="E23" s="201">
        <v>442</v>
      </c>
      <c r="F23" s="201">
        <v>95</v>
      </c>
      <c r="G23" s="278">
        <v>1595</v>
      </c>
      <c r="H23" s="261">
        <v>10</v>
      </c>
      <c r="I23" s="201">
        <v>136</v>
      </c>
      <c r="J23" s="201">
        <v>378</v>
      </c>
    </row>
    <row r="24" spans="1:11" ht="15.6" customHeight="1" x14ac:dyDescent="0.2">
      <c r="A24" s="201" t="s">
        <v>150</v>
      </c>
      <c r="B24" s="276" t="s">
        <v>151</v>
      </c>
      <c r="C24" s="277">
        <v>3396</v>
      </c>
      <c r="D24" s="201">
        <v>523</v>
      </c>
      <c r="E24" s="201">
        <v>445</v>
      </c>
      <c r="F24" s="201">
        <v>127</v>
      </c>
      <c r="G24" s="278">
        <v>1637</v>
      </c>
      <c r="H24" s="201">
        <v>28</v>
      </c>
      <c r="I24" s="201">
        <v>171</v>
      </c>
      <c r="J24" s="201">
        <v>465</v>
      </c>
    </row>
    <row r="25" spans="1:11" ht="22.7" customHeight="1" x14ac:dyDescent="0.2">
      <c r="A25" s="201" t="s">
        <v>152</v>
      </c>
      <c r="B25" s="276" t="s">
        <v>261</v>
      </c>
      <c r="C25" s="277">
        <v>3317</v>
      </c>
      <c r="D25" s="201">
        <v>271</v>
      </c>
      <c r="E25" s="201">
        <v>562</v>
      </c>
      <c r="F25" s="201">
        <v>257</v>
      </c>
      <c r="G25" s="201">
        <v>857</v>
      </c>
      <c r="H25" s="201">
        <v>270</v>
      </c>
      <c r="I25" s="201">
        <v>961</v>
      </c>
      <c r="J25" s="201">
        <v>139</v>
      </c>
    </row>
    <row r="26" spans="1:11" ht="15.6" customHeight="1" x14ac:dyDescent="0.2">
      <c r="A26" s="206" t="s">
        <v>153</v>
      </c>
      <c r="B26" s="276" t="s">
        <v>154</v>
      </c>
      <c r="C26" s="277">
        <v>841</v>
      </c>
      <c r="D26" s="201">
        <v>32</v>
      </c>
      <c r="E26" s="201">
        <v>121</v>
      </c>
      <c r="F26" s="201">
        <v>40</v>
      </c>
      <c r="G26" s="201">
        <v>357</v>
      </c>
      <c r="H26" s="201">
        <v>3</v>
      </c>
      <c r="I26" s="201">
        <v>257</v>
      </c>
      <c r="J26" s="201">
        <v>31</v>
      </c>
    </row>
    <row r="27" spans="1:11" ht="26.85" customHeight="1" x14ac:dyDescent="0.2">
      <c r="A27" s="286" t="s">
        <v>155</v>
      </c>
      <c r="B27" s="204" t="s">
        <v>622</v>
      </c>
      <c r="C27" s="277">
        <v>85</v>
      </c>
      <c r="D27" s="201">
        <v>12</v>
      </c>
      <c r="E27" s="201">
        <v>28</v>
      </c>
      <c r="F27" s="201">
        <v>4</v>
      </c>
      <c r="G27" s="201">
        <v>32</v>
      </c>
      <c r="H27" s="261" t="s">
        <v>18</v>
      </c>
      <c r="I27" s="201">
        <v>9</v>
      </c>
      <c r="J27" s="261" t="s">
        <v>18</v>
      </c>
    </row>
    <row r="28" spans="1:11" ht="15.6" customHeight="1" x14ac:dyDescent="0.2">
      <c r="A28" s="282" t="s">
        <v>156</v>
      </c>
      <c r="B28" s="283" t="s">
        <v>259</v>
      </c>
      <c r="C28" s="284">
        <v>2391</v>
      </c>
      <c r="D28" s="282">
        <v>227</v>
      </c>
      <c r="E28" s="282">
        <v>413</v>
      </c>
      <c r="F28" s="282">
        <v>213</v>
      </c>
      <c r="G28" s="282">
        <v>468</v>
      </c>
      <c r="H28" s="282">
        <v>267</v>
      </c>
      <c r="I28" s="282">
        <v>695</v>
      </c>
      <c r="J28" s="282">
        <v>108</v>
      </c>
    </row>
    <row r="29" spans="1:11" x14ac:dyDescent="0.2">
      <c r="A29" s="150"/>
      <c r="B29" s="150"/>
      <c r="C29" s="150"/>
      <c r="D29" s="150"/>
      <c r="E29" s="150"/>
      <c r="F29" s="150"/>
      <c r="G29" s="150"/>
      <c r="H29" s="150"/>
      <c r="I29" s="150"/>
      <c r="J29" s="150"/>
    </row>
    <row r="30" spans="1:11" x14ac:dyDescent="0.2">
      <c r="A30" s="150"/>
      <c r="B30" s="150"/>
      <c r="C30" s="150"/>
      <c r="D30" s="150"/>
      <c r="E30" s="150"/>
      <c r="F30" s="150"/>
      <c r="G30" s="150"/>
      <c r="H30" s="150"/>
      <c r="I30" s="150"/>
      <c r="J30" s="150"/>
    </row>
    <row r="31" spans="1:11" x14ac:dyDescent="0.2">
      <c r="A31" s="85"/>
      <c r="B31" s="85"/>
      <c r="C31" s="85"/>
      <c r="D31" s="85"/>
      <c r="E31" s="85"/>
      <c r="F31" s="85"/>
      <c r="G31" s="85"/>
      <c r="H31" s="85"/>
      <c r="I31" s="85"/>
      <c r="J31" s="85"/>
    </row>
    <row r="32" spans="1:11" x14ac:dyDescent="0.2">
      <c r="A32" s="85"/>
      <c r="B32" s="85"/>
      <c r="C32" s="85"/>
      <c r="D32" s="85"/>
      <c r="E32" s="85"/>
      <c r="F32" s="85"/>
      <c r="G32" s="85"/>
      <c r="H32" s="85"/>
      <c r="I32" s="85"/>
      <c r="J32" s="85"/>
    </row>
  </sheetData>
  <mergeCells count="4">
    <mergeCell ref="A5:B5"/>
    <mergeCell ref="A1:J1"/>
    <mergeCell ref="A2:J2"/>
    <mergeCell ref="A3:J3"/>
  </mergeCells>
  <conditionalFormatting sqref="A6:J28">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zoomScaleNormal="100" workbookViewId="0">
      <selection activeCell="A3" sqref="A3:G3"/>
    </sheetView>
  </sheetViews>
  <sheetFormatPr baseColWidth="10" defaultColWidth="11.140625" defaultRowHeight="12.75" x14ac:dyDescent="0.2"/>
  <cols>
    <col min="1" max="1" width="42.42578125" style="116" customWidth="1"/>
    <col min="2" max="5" width="8.140625" style="116" customWidth="1"/>
    <col min="6" max="7" width="8.140625" style="68" customWidth="1"/>
    <col min="8" max="16384" width="11.140625" style="68"/>
  </cols>
  <sheetData>
    <row r="1" spans="1:7" s="85" customFormat="1" ht="14.25" customHeight="1" x14ac:dyDescent="0.2">
      <c r="A1" s="669" t="s">
        <v>352</v>
      </c>
      <c r="B1" s="669"/>
      <c r="C1" s="669"/>
      <c r="D1" s="669"/>
      <c r="E1" s="669"/>
      <c r="F1" s="669"/>
      <c r="G1" s="669"/>
    </row>
    <row r="2" spans="1:7" s="85" customFormat="1" ht="19.899999999999999" customHeight="1" x14ac:dyDescent="0.2">
      <c r="A2" s="669" t="s">
        <v>343</v>
      </c>
      <c r="B2" s="669"/>
      <c r="C2" s="669"/>
      <c r="D2" s="669"/>
      <c r="E2" s="669"/>
      <c r="F2" s="669"/>
      <c r="G2" s="669"/>
    </row>
    <row r="3" spans="1:7" s="85" customFormat="1" ht="19.899999999999999" customHeight="1" x14ac:dyDescent="0.2">
      <c r="A3" s="672" t="s">
        <v>276</v>
      </c>
      <c r="B3" s="672"/>
      <c r="C3" s="672"/>
      <c r="D3" s="672"/>
      <c r="E3" s="672"/>
      <c r="F3" s="672"/>
      <c r="G3" s="672"/>
    </row>
    <row r="4" spans="1:7" ht="12.75" customHeight="1" x14ac:dyDescent="0.2">
      <c r="A4" s="141"/>
      <c r="B4" s="141"/>
      <c r="C4" s="141"/>
      <c r="D4" s="141"/>
      <c r="E4" s="141"/>
    </row>
    <row r="5" spans="1:7" ht="25.5" customHeight="1" x14ac:dyDescent="0.2">
      <c r="A5" s="670" t="s">
        <v>157</v>
      </c>
      <c r="B5" s="671" t="s">
        <v>268</v>
      </c>
      <c r="C5" s="671"/>
      <c r="D5" s="671"/>
      <c r="E5" s="671"/>
      <c r="F5" s="671"/>
      <c r="G5" s="673"/>
    </row>
    <row r="6" spans="1:7" ht="34.15" customHeight="1" x14ac:dyDescent="0.2">
      <c r="A6" s="670"/>
      <c r="B6" s="188" t="s">
        <v>344</v>
      </c>
      <c r="C6" s="140" t="s">
        <v>345</v>
      </c>
      <c r="D6" s="185" t="s">
        <v>107</v>
      </c>
      <c r="E6" s="185" t="s">
        <v>346</v>
      </c>
      <c r="F6" s="185" t="s">
        <v>599</v>
      </c>
      <c r="G6" s="186" t="s">
        <v>600</v>
      </c>
    </row>
    <row r="7" spans="1:7" ht="12.75" customHeight="1" x14ac:dyDescent="0.2">
      <c r="A7" s="153"/>
      <c r="B7" s="151"/>
      <c r="C7" s="152"/>
      <c r="D7" s="110"/>
      <c r="E7" s="110"/>
    </row>
    <row r="8" spans="1:7" ht="12.75" customHeight="1" x14ac:dyDescent="0.2">
      <c r="A8" s="154" t="s">
        <v>277</v>
      </c>
      <c r="B8" s="288">
        <v>6115</v>
      </c>
      <c r="C8" s="288">
        <v>5269</v>
      </c>
      <c r="D8" s="288">
        <v>6312</v>
      </c>
      <c r="E8" s="288">
        <v>3382</v>
      </c>
      <c r="F8" s="288">
        <v>1976</v>
      </c>
      <c r="G8" s="288">
        <v>23054</v>
      </c>
    </row>
    <row r="9" spans="1:7" ht="12.75" customHeight="1" x14ac:dyDescent="0.2">
      <c r="A9" s="154"/>
      <c r="B9" s="84"/>
      <c r="C9" s="84"/>
      <c r="D9" s="84"/>
      <c r="E9" s="84"/>
      <c r="F9" s="84"/>
      <c r="G9" s="84"/>
    </row>
    <row r="10" spans="1:7" ht="12.75" customHeight="1" x14ac:dyDescent="0.2">
      <c r="A10" s="155" t="s">
        <v>158</v>
      </c>
      <c r="B10" s="241">
        <v>1634</v>
      </c>
      <c r="C10" s="289">
        <v>233</v>
      </c>
      <c r="D10" s="289">
        <v>114</v>
      </c>
      <c r="E10" s="289">
        <v>21</v>
      </c>
      <c r="F10" s="290">
        <v>7</v>
      </c>
      <c r="G10" s="289">
        <v>2009</v>
      </c>
    </row>
    <row r="11" spans="1:7" ht="12.75" customHeight="1" x14ac:dyDescent="0.2">
      <c r="A11" s="155"/>
      <c r="B11" s="84"/>
      <c r="C11" s="84"/>
      <c r="D11" s="84"/>
      <c r="E11" s="84"/>
      <c r="F11" s="84"/>
      <c r="G11" s="84"/>
    </row>
    <row r="12" spans="1:7" ht="12.75" customHeight="1" x14ac:dyDescent="0.2">
      <c r="A12" s="155" t="s">
        <v>278</v>
      </c>
      <c r="B12" s="291">
        <v>1040</v>
      </c>
      <c r="C12" s="289">
        <v>818</v>
      </c>
      <c r="D12" s="289">
        <v>900</v>
      </c>
      <c r="E12" s="289">
        <v>642</v>
      </c>
      <c r="F12" s="290">
        <f>295+226</f>
        <v>521</v>
      </c>
      <c r="G12" s="289">
        <v>3921</v>
      </c>
    </row>
    <row r="13" spans="1:7" ht="12.75" customHeight="1" x14ac:dyDescent="0.2">
      <c r="A13" s="155"/>
      <c r="B13" s="84"/>
      <c r="C13" s="84"/>
      <c r="D13" s="84"/>
      <c r="E13" s="84"/>
      <c r="F13" s="84"/>
      <c r="G13" s="84"/>
    </row>
    <row r="14" spans="1:7" ht="12.75" customHeight="1" x14ac:dyDescent="0.2">
      <c r="A14" s="155" t="s">
        <v>280</v>
      </c>
      <c r="B14" s="290">
        <v>195</v>
      </c>
      <c r="C14" s="289">
        <v>282</v>
      </c>
      <c r="D14" s="289">
        <v>512</v>
      </c>
      <c r="E14" s="289">
        <v>444</v>
      </c>
      <c r="F14" s="290">
        <f>155+149</f>
        <v>304</v>
      </c>
      <c r="G14" s="289">
        <v>1737</v>
      </c>
    </row>
    <row r="15" spans="1:7" ht="12.75" customHeight="1" x14ac:dyDescent="0.2">
      <c r="A15" s="155"/>
      <c r="B15" s="84"/>
      <c r="C15" s="84"/>
      <c r="D15" s="84"/>
      <c r="E15" s="84"/>
      <c r="F15" s="84"/>
      <c r="G15" s="84"/>
    </row>
    <row r="16" spans="1:7" ht="12.75" customHeight="1" x14ac:dyDescent="0.2">
      <c r="A16" s="155" t="s">
        <v>279</v>
      </c>
      <c r="B16" s="241">
        <v>2196</v>
      </c>
      <c r="C16" s="289">
        <v>2545</v>
      </c>
      <c r="D16" s="289">
        <v>2816</v>
      </c>
      <c r="E16" s="289">
        <v>1046</v>
      </c>
      <c r="F16" s="290">
        <f>325+310</f>
        <v>635</v>
      </c>
      <c r="G16" s="289">
        <v>9238</v>
      </c>
    </row>
    <row r="17" spans="1:7" ht="12.75" customHeight="1" x14ac:dyDescent="0.2">
      <c r="A17" s="155"/>
      <c r="B17" s="144"/>
      <c r="C17" s="144"/>
      <c r="D17" s="144"/>
      <c r="E17" s="144"/>
      <c r="F17" s="84"/>
      <c r="G17" s="84"/>
    </row>
    <row r="18" spans="1:7" ht="12.75" customHeight="1" x14ac:dyDescent="0.2">
      <c r="A18" s="155" t="s">
        <v>159</v>
      </c>
      <c r="B18" s="290">
        <v>96</v>
      </c>
      <c r="C18" s="289">
        <v>145</v>
      </c>
      <c r="D18" s="289">
        <v>296</v>
      </c>
      <c r="E18" s="289">
        <v>341</v>
      </c>
      <c r="F18" s="290">
        <f>185+35</f>
        <v>220</v>
      </c>
      <c r="G18" s="289">
        <v>1098</v>
      </c>
    </row>
    <row r="19" spans="1:7" ht="12.75" customHeight="1" x14ac:dyDescent="0.2">
      <c r="A19" s="155"/>
      <c r="B19" s="144"/>
      <c r="C19" s="144"/>
      <c r="D19" s="144"/>
      <c r="E19" s="144"/>
      <c r="F19" s="84"/>
      <c r="G19" s="84"/>
    </row>
    <row r="20" spans="1:7" ht="12.75" customHeight="1" x14ac:dyDescent="0.2">
      <c r="A20" s="155" t="s">
        <v>103</v>
      </c>
      <c r="B20" s="290">
        <v>582</v>
      </c>
      <c r="C20" s="289">
        <v>676</v>
      </c>
      <c r="D20" s="289">
        <v>1128</v>
      </c>
      <c r="E20" s="289">
        <v>674</v>
      </c>
      <c r="F20" s="290">
        <f>116+66</f>
        <v>182</v>
      </c>
      <c r="G20" s="289">
        <v>3242</v>
      </c>
    </row>
    <row r="21" spans="1:7" ht="12.75" customHeight="1" x14ac:dyDescent="0.2">
      <c r="A21" s="155"/>
      <c r="B21" s="144"/>
      <c r="C21" s="144"/>
      <c r="D21" s="144"/>
      <c r="E21" s="144"/>
      <c r="F21" s="84"/>
      <c r="G21" s="84"/>
    </row>
    <row r="22" spans="1:7" ht="12.75" customHeight="1" x14ac:dyDescent="0.2">
      <c r="A22" s="156" t="s">
        <v>160</v>
      </c>
      <c r="B22" s="292">
        <v>372</v>
      </c>
      <c r="C22" s="293">
        <v>570</v>
      </c>
      <c r="D22" s="293">
        <v>546</v>
      </c>
      <c r="E22" s="293">
        <v>214</v>
      </c>
      <c r="F22" s="294">
        <f>62+45</f>
        <v>107</v>
      </c>
      <c r="G22" s="293">
        <v>1809</v>
      </c>
    </row>
    <row r="23" spans="1:7" ht="12.75" customHeight="1" x14ac:dyDescent="0.2">
      <c r="A23" s="84"/>
      <c r="C23" s="123"/>
      <c r="E23" s="123"/>
    </row>
    <row r="24" spans="1:7" ht="12.75" customHeight="1" x14ac:dyDescent="0.2">
      <c r="A24" s="84"/>
    </row>
    <row r="25" spans="1:7" ht="12.75" customHeight="1" x14ac:dyDescent="0.2">
      <c r="A25" s="84"/>
      <c r="C25" s="123"/>
      <c r="E25" s="123"/>
    </row>
    <row r="26" spans="1:7" x14ac:dyDescent="0.2">
      <c r="A26" s="84"/>
      <c r="C26" s="123"/>
      <c r="E26" s="123"/>
    </row>
    <row r="27" spans="1:7" x14ac:dyDescent="0.2">
      <c r="A27" s="84"/>
    </row>
    <row r="28" spans="1:7" x14ac:dyDescent="0.2">
      <c r="A28" s="84"/>
      <c r="C28" s="123"/>
      <c r="E28" s="123"/>
    </row>
    <row r="29" spans="1:7" x14ac:dyDescent="0.2">
      <c r="A29" s="84"/>
      <c r="C29" s="123"/>
      <c r="E29" s="123"/>
    </row>
    <row r="30" spans="1:7" x14ac:dyDescent="0.2">
      <c r="A30" s="84"/>
    </row>
    <row r="31" spans="1:7" x14ac:dyDescent="0.2">
      <c r="A31" s="84"/>
      <c r="C31" s="123"/>
      <c r="E31" s="123"/>
    </row>
    <row r="32" spans="1:7" x14ac:dyDescent="0.2">
      <c r="A32" s="84"/>
      <c r="C32" s="123"/>
      <c r="E32" s="123"/>
    </row>
    <row r="33" spans="1:5" x14ac:dyDescent="0.2">
      <c r="A33" s="84"/>
    </row>
    <row r="34" spans="1:5" x14ac:dyDescent="0.2">
      <c r="A34" s="84"/>
      <c r="C34" s="123"/>
      <c r="E34" s="123"/>
    </row>
    <row r="35" spans="1:5" x14ac:dyDescent="0.2">
      <c r="C35" s="123"/>
      <c r="E35" s="123"/>
    </row>
  </sheetData>
  <mergeCells count="5">
    <mergeCell ref="A1:G1"/>
    <mergeCell ref="A5:A6"/>
    <mergeCell ref="B5:G5"/>
    <mergeCell ref="A3:G3"/>
    <mergeCell ref="A2:G2"/>
  </mergeCells>
  <conditionalFormatting sqref="A7:G22">
    <cfRule type="expression" dxfId="3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Layout" zoomScaleNormal="100" workbookViewId="0">
      <selection activeCell="A2" sqref="A2:H2"/>
    </sheetView>
  </sheetViews>
  <sheetFormatPr baseColWidth="10" defaultColWidth="11.140625" defaultRowHeight="12.75" x14ac:dyDescent="0.2"/>
  <cols>
    <col min="1" max="1" width="8.7109375" style="68" customWidth="1"/>
    <col min="2" max="2" width="37.7109375" style="68" customWidth="1"/>
    <col min="3" max="6" width="7.140625" style="68" customWidth="1"/>
    <col min="7" max="7" width="8.42578125" style="68" customWidth="1"/>
    <col min="8" max="8" width="7.140625" style="68" customWidth="1"/>
    <col min="9" max="16384" width="11.140625" style="68"/>
  </cols>
  <sheetData>
    <row r="1" spans="1:8" ht="14.25" customHeight="1" x14ac:dyDescent="0.2">
      <c r="A1" s="683" t="s">
        <v>352</v>
      </c>
      <c r="B1" s="683"/>
      <c r="C1" s="683"/>
      <c r="D1" s="683"/>
      <c r="E1" s="683"/>
      <c r="F1" s="683"/>
      <c r="G1" s="683"/>
      <c r="H1" s="683"/>
    </row>
    <row r="2" spans="1:8" s="85" customFormat="1" ht="19.899999999999999" customHeight="1" x14ac:dyDescent="0.2">
      <c r="A2" s="682" t="s">
        <v>343</v>
      </c>
      <c r="B2" s="682"/>
      <c r="C2" s="682"/>
      <c r="D2" s="682"/>
      <c r="E2" s="682"/>
      <c r="F2" s="682"/>
      <c r="G2" s="682"/>
      <c r="H2" s="682"/>
    </row>
    <row r="3" spans="1:8" s="85" customFormat="1" ht="34.15" customHeight="1" x14ac:dyDescent="0.2">
      <c r="A3" s="689" t="s">
        <v>626</v>
      </c>
      <c r="B3" s="689"/>
      <c r="C3" s="689"/>
      <c r="D3" s="689"/>
      <c r="E3" s="689"/>
      <c r="F3" s="689"/>
      <c r="G3" s="689"/>
      <c r="H3" s="689"/>
    </row>
    <row r="4" spans="1:8" x14ac:dyDescent="0.2">
      <c r="A4" s="141"/>
      <c r="B4" s="141"/>
      <c r="C4" s="141"/>
      <c r="D4" s="141"/>
      <c r="E4" s="141"/>
      <c r="F4" s="141"/>
    </row>
    <row r="5" spans="1:8" ht="22.7" customHeight="1" x14ac:dyDescent="0.2">
      <c r="A5" s="670" t="s">
        <v>281</v>
      </c>
      <c r="B5" s="671"/>
      <c r="C5" s="671" t="s">
        <v>268</v>
      </c>
      <c r="D5" s="671"/>
      <c r="E5" s="671"/>
      <c r="F5" s="671"/>
      <c r="G5" s="671"/>
      <c r="H5" s="673"/>
    </row>
    <row r="6" spans="1:8" ht="29.85" customHeight="1" x14ac:dyDescent="0.2">
      <c r="A6" s="670"/>
      <c r="B6" s="671"/>
      <c r="C6" s="188" t="s">
        <v>344</v>
      </c>
      <c r="D6" s="140" t="s">
        <v>345</v>
      </c>
      <c r="E6" s="185" t="s">
        <v>107</v>
      </c>
      <c r="F6" s="185" t="s">
        <v>346</v>
      </c>
      <c r="G6" s="185" t="s">
        <v>599</v>
      </c>
      <c r="H6" s="186" t="s">
        <v>600</v>
      </c>
    </row>
    <row r="7" spans="1:8" ht="19.899999999999999" customHeight="1" x14ac:dyDescent="0.2">
      <c r="A7" s="670"/>
      <c r="B7" s="671"/>
      <c r="C7" s="685" t="s">
        <v>161</v>
      </c>
      <c r="D7" s="685"/>
      <c r="E7" s="685"/>
      <c r="F7" s="685"/>
      <c r="G7" s="685"/>
      <c r="H7" s="686"/>
    </row>
    <row r="8" spans="1:8" ht="12.75" customHeight="1" x14ac:dyDescent="0.2">
      <c r="A8" s="135"/>
      <c r="B8" s="143"/>
      <c r="C8" s="159"/>
      <c r="D8" s="160"/>
      <c r="E8" s="135"/>
      <c r="F8" s="135"/>
      <c r="G8" s="84"/>
      <c r="H8" s="84"/>
    </row>
    <row r="9" spans="1:8" ht="12.75" customHeight="1" x14ac:dyDescent="0.2">
      <c r="A9" s="157"/>
      <c r="B9" s="161" t="s">
        <v>162</v>
      </c>
      <c r="C9" s="687" t="s">
        <v>163</v>
      </c>
      <c r="D9" s="687"/>
      <c r="E9" s="687"/>
      <c r="F9" s="687"/>
      <c r="G9" s="687"/>
      <c r="H9" s="687"/>
    </row>
    <row r="10" spans="1:8" ht="35.450000000000003" customHeight="1" x14ac:dyDescent="0.2">
      <c r="A10" s="347" t="s">
        <v>274</v>
      </c>
      <c r="B10" s="121" t="s">
        <v>113</v>
      </c>
      <c r="C10" s="310">
        <v>648</v>
      </c>
      <c r="D10" s="310">
        <v>600</v>
      </c>
      <c r="E10" s="310">
        <v>708</v>
      </c>
      <c r="F10" s="310">
        <v>379</v>
      </c>
      <c r="G10" s="311">
        <v>201</v>
      </c>
      <c r="H10" s="312">
        <v>2537</v>
      </c>
    </row>
    <row r="11" spans="1:8" ht="12.75" customHeight="1" x14ac:dyDescent="0.2">
      <c r="A11" s="112"/>
      <c r="B11" s="122"/>
      <c r="C11" s="158"/>
      <c r="D11" s="158"/>
      <c r="E11" s="158"/>
      <c r="F11" s="158"/>
      <c r="G11" s="311"/>
      <c r="H11" s="313"/>
    </row>
    <row r="12" spans="1:8" ht="12.75" customHeight="1" x14ac:dyDescent="0.2">
      <c r="A12" s="208" t="s">
        <v>114</v>
      </c>
      <c r="B12" s="233" t="s">
        <v>115</v>
      </c>
      <c r="C12" s="314">
        <v>220</v>
      </c>
      <c r="D12" s="315">
        <v>205</v>
      </c>
      <c r="E12" s="315">
        <v>303</v>
      </c>
      <c r="F12" s="316">
        <v>97</v>
      </c>
      <c r="G12" s="316">
        <v>45</v>
      </c>
      <c r="H12" s="317">
        <v>869</v>
      </c>
    </row>
    <row r="13" spans="1:8" ht="16.899999999999999" customHeight="1" x14ac:dyDescent="0.2">
      <c r="A13" s="211">
        <v>42</v>
      </c>
      <c r="B13" s="233" t="s">
        <v>120</v>
      </c>
      <c r="C13" s="314">
        <v>39</v>
      </c>
      <c r="D13" s="318">
        <v>72</v>
      </c>
      <c r="E13" s="318">
        <v>85</v>
      </c>
      <c r="F13" s="318">
        <v>164</v>
      </c>
      <c r="G13" s="314">
        <v>105</v>
      </c>
      <c r="H13" s="318">
        <v>465</v>
      </c>
    </row>
    <row r="14" spans="1:8" ht="16.899999999999999" customHeight="1" x14ac:dyDescent="0.2">
      <c r="A14" s="211" t="s">
        <v>121</v>
      </c>
      <c r="B14" s="233" t="s">
        <v>164</v>
      </c>
      <c r="C14" s="314">
        <v>23</v>
      </c>
      <c r="D14" s="318">
        <v>42</v>
      </c>
      <c r="E14" s="318">
        <v>36</v>
      </c>
      <c r="F14" s="318">
        <v>81</v>
      </c>
      <c r="G14" s="314">
        <v>85</v>
      </c>
      <c r="H14" s="241">
        <v>266</v>
      </c>
    </row>
    <row r="15" spans="1:8" ht="16.899999999999999" customHeight="1" x14ac:dyDescent="0.2">
      <c r="A15" s="208" t="s">
        <v>127</v>
      </c>
      <c r="B15" s="233" t="s">
        <v>265</v>
      </c>
      <c r="C15" s="314">
        <v>7</v>
      </c>
      <c r="D15" s="318">
        <v>18</v>
      </c>
      <c r="E15" s="318">
        <v>38</v>
      </c>
      <c r="F15" s="318">
        <v>59</v>
      </c>
      <c r="G15" s="317" t="s">
        <v>18</v>
      </c>
      <c r="H15" s="318">
        <v>122</v>
      </c>
    </row>
    <row r="16" spans="1:8" ht="24.2" customHeight="1" x14ac:dyDescent="0.2">
      <c r="A16" s="346" t="s">
        <v>128</v>
      </c>
      <c r="B16" s="233" t="s">
        <v>627</v>
      </c>
      <c r="C16" s="319">
        <v>6</v>
      </c>
      <c r="D16" s="320">
        <v>16</v>
      </c>
      <c r="E16" s="320">
        <v>29</v>
      </c>
      <c r="F16" s="320">
        <v>42</v>
      </c>
      <c r="G16" s="317" t="s">
        <v>18</v>
      </c>
      <c r="H16" s="317">
        <v>92</v>
      </c>
    </row>
    <row r="17" spans="1:8" ht="12.75" customHeight="1" x14ac:dyDescent="0.2">
      <c r="A17" s="208" t="s">
        <v>130</v>
      </c>
      <c r="B17" s="233" t="s">
        <v>131</v>
      </c>
      <c r="C17" s="321" t="s">
        <v>20</v>
      </c>
      <c r="D17" s="322" t="s">
        <v>20</v>
      </c>
      <c r="E17" s="322" t="s">
        <v>20</v>
      </c>
      <c r="F17" s="322" t="s">
        <v>20</v>
      </c>
      <c r="G17" s="317" t="s">
        <v>18</v>
      </c>
      <c r="H17" s="317">
        <v>30</v>
      </c>
    </row>
    <row r="18" spans="1:8" ht="16.899999999999999" customHeight="1" x14ac:dyDescent="0.2">
      <c r="A18" s="208" t="s">
        <v>132</v>
      </c>
      <c r="B18" s="233" t="s">
        <v>133</v>
      </c>
      <c r="C18" s="323">
        <v>8</v>
      </c>
      <c r="D18" s="324">
        <v>13</v>
      </c>
      <c r="E18" s="324">
        <v>12</v>
      </c>
      <c r="F18" s="322" t="s">
        <v>20</v>
      </c>
      <c r="G18" s="321" t="s">
        <v>20</v>
      </c>
      <c r="H18" s="317">
        <v>77</v>
      </c>
    </row>
    <row r="19" spans="1:8" ht="12.75" customHeight="1" x14ac:dyDescent="0.2">
      <c r="A19" s="208" t="s">
        <v>134</v>
      </c>
      <c r="B19" s="233" t="s">
        <v>135</v>
      </c>
      <c r="C19" s="325" t="s">
        <v>18</v>
      </c>
      <c r="D19" s="325" t="s">
        <v>18</v>
      </c>
      <c r="E19" s="326" t="s">
        <v>20</v>
      </c>
      <c r="F19" s="317" t="s">
        <v>18</v>
      </c>
      <c r="G19" s="317" t="s">
        <v>18</v>
      </c>
      <c r="H19" s="327">
        <v>1</v>
      </c>
    </row>
    <row r="20" spans="1:8" ht="28.35" customHeight="1" x14ac:dyDescent="0.2">
      <c r="A20" s="345" t="s">
        <v>137</v>
      </c>
      <c r="B20" s="233" t="s">
        <v>273</v>
      </c>
      <c r="C20" s="325">
        <v>35</v>
      </c>
      <c r="D20" s="325">
        <v>35</v>
      </c>
      <c r="E20" s="326" t="s">
        <v>20</v>
      </c>
      <c r="F20" s="326" t="s">
        <v>20</v>
      </c>
      <c r="G20" s="317" t="s">
        <v>18</v>
      </c>
      <c r="H20" s="317">
        <v>114</v>
      </c>
    </row>
    <row r="21" spans="1:8" ht="12.75" customHeight="1" x14ac:dyDescent="0.2">
      <c r="A21" s="208" t="s">
        <v>139</v>
      </c>
      <c r="B21" s="233" t="s">
        <v>140</v>
      </c>
      <c r="C21" s="323">
        <v>9</v>
      </c>
      <c r="D21" s="324">
        <v>10</v>
      </c>
      <c r="E21" s="328" t="s">
        <v>20</v>
      </c>
      <c r="F21" s="317" t="s">
        <v>18</v>
      </c>
      <c r="G21" s="317" t="s">
        <v>18</v>
      </c>
      <c r="H21" s="317">
        <v>28</v>
      </c>
    </row>
    <row r="22" spans="1:8" ht="12.75" customHeight="1" x14ac:dyDescent="0.2">
      <c r="A22" s="208" t="s">
        <v>141</v>
      </c>
      <c r="B22" s="233" t="s">
        <v>142</v>
      </c>
      <c r="C22" s="323">
        <v>26</v>
      </c>
      <c r="D22" s="324">
        <v>25</v>
      </c>
      <c r="E22" s="322" t="s">
        <v>20</v>
      </c>
      <c r="F22" s="326" t="s">
        <v>20</v>
      </c>
      <c r="G22" s="317" t="s">
        <v>18</v>
      </c>
      <c r="H22" s="318">
        <v>85</v>
      </c>
    </row>
    <row r="23" spans="1:8" ht="12.75" customHeight="1" x14ac:dyDescent="0.2">
      <c r="A23" s="208" t="s">
        <v>143</v>
      </c>
      <c r="B23" s="233" t="s">
        <v>263</v>
      </c>
      <c r="C23" s="329" t="s">
        <v>18</v>
      </c>
      <c r="D23" s="325" t="s">
        <v>18</v>
      </c>
      <c r="E23" s="325" t="s">
        <v>18</v>
      </c>
      <c r="F23" s="317" t="s">
        <v>18</v>
      </c>
      <c r="G23" s="317" t="s">
        <v>18</v>
      </c>
      <c r="H23" s="317">
        <v>0</v>
      </c>
    </row>
    <row r="24" spans="1:8" ht="16.899999999999999" customHeight="1" x14ac:dyDescent="0.2">
      <c r="A24" s="208" t="s">
        <v>144</v>
      </c>
      <c r="B24" s="233" t="s">
        <v>145</v>
      </c>
      <c r="C24" s="323">
        <v>355</v>
      </c>
      <c r="D24" s="323">
        <v>288</v>
      </c>
      <c r="E24" s="330">
        <v>287</v>
      </c>
      <c r="F24" s="330">
        <v>108</v>
      </c>
      <c r="G24" s="330">
        <v>52</v>
      </c>
      <c r="H24" s="314">
        <v>1090</v>
      </c>
    </row>
    <row r="25" spans="1:8" ht="12.75" customHeight="1" x14ac:dyDescent="0.2">
      <c r="A25" s="208" t="s">
        <v>146</v>
      </c>
      <c r="B25" s="233" t="s">
        <v>147</v>
      </c>
      <c r="C25" s="323">
        <v>291</v>
      </c>
      <c r="D25" s="323">
        <v>239</v>
      </c>
      <c r="E25" s="330">
        <v>136</v>
      </c>
      <c r="F25" s="321" t="s">
        <v>20</v>
      </c>
      <c r="G25" s="321" t="s">
        <v>20</v>
      </c>
      <c r="H25" s="317">
        <v>712</v>
      </c>
    </row>
    <row r="26" spans="1:8" ht="12.75" customHeight="1" x14ac:dyDescent="0.2">
      <c r="A26" s="212" t="s">
        <v>148</v>
      </c>
      <c r="B26" s="331" t="s">
        <v>149</v>
      </c>
      <c r="C26" s="332">
        <v>130</v>
      </c>
      <c r="D26" s="324">
        <v>119</v>
      </c>
      <c r="E26" s="320">
        <v>82</v>
      </c>
      <c r="F26" s="327" t="s">
        <v>18</v>
      </c>
      <c r="G26" s="327" t="s">
        <v>18</v>
      </c>
      <c r="H26" s="318">
        <v>331</v>
      </c>
    </row>
    <row r="27" spans="1:8" ht="12.75" customHeight="1" x14ac:dyDescent="0.2">
      <c r="A27" s="212" t="s">
        <v>150</v>
      </c>
      <c r="B27" s="331" t="s">
        <v>151</v>
      </c>
      <c r="C27" s="332">
        <v>162</v>
      </c>
      <c r="D27" s="323">
        <v>120</v>
      </c>
      <c r="E27" s="330">
        <v>54</v>
      </c>
      <c r="F27" s="321" t="s">
        <v>20</v>
      </c>
      <c r="G27" s="321" t="s">
        <v>20</v>
      </c>
      <c r="H27" s="317">
        <v>382</v>
      </c>
    </row>
    <row r="28" spans="1:8" ht="16.899999999999999" customHeight="1" x14ac:dyDescent="0.2">
      <c r="A28" s="212" t="s">
        <v>152</v>
      </c>
      <c r="B28" s="331" t="s">
        <v>261</v>
      </c>
      <c r="C28" s="332">
        <v>64</v>
      </c>
      <c r="D28" s="324">
        <v>49</v>
      </c>
      <c r="E28" s="320">
        <v>151</v>
      </c>
      <c r="F28" s="322" t="s">
        <v>20</v>
      </c>
      <c r="G28" s="326" t="s">
        <v>20</v>
      </c>
      <c r="H28" s="317">
        <v>377</v>
      </c>
    </row>
    <row r="29" spans="1:8" ht="12.75" customHeight="1" x14ac:dyDescent="0.2">
      <c r="A29" s="207" t="s">
        <v>153</v>
      </c>
      <c r="B29" s="331" t="s">
        <v>154</v>
      </c>
      <c r="C29" s="333">
        <v>13</v>
      </c>
      <c r="D29" s="322" t="s">
        <v>20</v>
      </c>
      <c r="E29" s="322" t="s">
        <v>20</v>
      </c>
      <c r="F29" s="326" t="s">
        <v>20</v>
      </c>
      <c r="G29" s="327" t="s">
        <v>18</v>
      </c>
      <c r="H29" s="317">
        <v>97</v>
      </c>
    </row>
    <row r="30" spans="1:8" ht="12.75" customHeight="1" x14ac:dyDescent="0.2">
      <c r="A30" s="212" t="s">
        <v>155</v>
      </c>
      <c r="B30" s="331" t="s">
        <v>264</v>
      </c>
      <c r="C30" s="334" t="s">
        <v>20</v>
      </c>
      <c r="D30" s="321" t="s">
        <v>20</v>
      </c>
      <c r="E30" s="327" t="s">
        <v>18</v>
      </c>
      <c r="F30" s="327" t="s">
        <v>18</v>
      </c>
      <c r="G30" s="327" t="s">
        <v>18</v>
      </c>
      <c r="H30" s="317">
        <v>8</v>
      </c>
    </row>
    <row r="31" spans="1:8" ht="12.75" customHeight="1" x14ac:dyDescent="0.2">
      <c r="A31" s="212" t="s">
        <v>156</v>
      </c>
      <c r="B31" s="331" t="s">
        <v>259</v>
      </c>
      <c r="C31" s="333">
        <v>46</v>
      </c>
      <c r="D31" s="330">
        <v>37</v>
      </c>
      <c r="E31" s="321" t="s">
        <v>20</v>
      </c>
      <c r="F31" s="321" t="s">
        <v>20</v>
      </c>
      <c r="G31" s="326" t="s">
        <v>20</v>
      </c>
      <c r="H31" s="314">
        <v>272</v>
      </c>
    </row>
    <row r="32" spans="1:8" ht="12.75" customHeight="1" x14ac:dyDescent="0.2">
      <c r="A32" s="212"/>
      <c r="B32" s="331"/>
      <c r="C32" s="333"/>
      <c r="D32" s="330"/>
      <c r="E32" s="321"/>
      <c r="F32" s="321"/>
      <c r="G32" s="326"/>
      <c r="H32" s="314"/>
    </row>
    <row r="33" spans="1:8" ht="12.75" customHeight="1" x14ac:dyDescent="0.2">
      <c r="A33" s="212"/>
      <c r="B33" s="331"/>
      <c r="C33" s="688" t="s">
        <v>348</v>
      </c>
      <c r="D33" s="688"/>
      <c r="E33" s="688"/>
      <c r="F33" s="688"/>
      <c r="G33" s="688"/>
      <c r="H33" s="688"/>
    </row>
    <row r="34" spans="1:8" ht="8.4499999999999993" customHeight="1" x14ac:dyDescent="0.2">
      <c r="A34" s="212"/>
      <c r="B34" s="331"/>
      <c r="C34" s="335"/>
      <c r="D34" s="335"/>
      <c r="E34" s="335"/>
      <c r="F34" s="335"/>
      <c r="G34" s="335"/>
      <c r="H34" s="335"/>
    </row>
    <row r="35" spans="1:8" ht="12.75" customHeight="1" x14ac:dyDescent="0.2">
      <c r="A35" s="336"/>
      <c r="B35" s="337" t="s">
        <v>165</v>
      </c>
      <c r="C35" s="338">
        <v>576</v>
      </c>
      <c r="D35" s="338">
        <v>478</v>
      </c>
      <c r="E35" s="338">
        <v>515</v>
      </c>
      <c r="F35" s="338">
        <v>131</v>
      </c>
      <c r="G35" s="338">
        <v>57</v>
      </c>
      <c r="H35" s="218">
        <v>1757</v>
      </c>
    </row>
    <row r="36" spans="1:8" ht="15.6" customHeight="1" x14ac:dyDescent="0.2">
      <c r="A36" s="336"/>
      <c r="B36" s="337" t="s">
        <v>120</v>
      </c>
      <c r="C36" s="338">
        <v>72</v>
      </c>
      <c r="D36" s="338">
        <v>122</v>
      </c>
      <c r="E36" s="338">
        <v>193</v>
      </c>
      <c r="F36" s="338">
        <v>248</v>
      </c>
      <c r="G36" s="338">
        <v>145</v>
      </c>
      <c r="H36" s="338">
        <v>780</v>
      </c>
    </row>
    <row r="37" spans="1:8" ht="12.75" customHeight="1" x14ac:dyDescent="0.2">
      <c r="A37" s="336"/>
      <c r="B37" s="339"/>
      <c r="C37" s="314"/>
      <c r="D37" s="314"/>
      <c r="E37" s="314"/>
      <c r="F37" s="314"/>
      <c r="G37" s="314"/>
      <c r="H37" s="314"/>
    </row>
    <row r="38" spans="1:8" ht="15.6" customHeight="1" x14ac:dyDescent="0.2">
      <c r="A38" s="336"/>
      <c r="B38" s="339" t="s">
        <v>166</v>
      </c>
      <c r="C38" s="314">
        <v>505</v>
      </c>
      <c r="D38" s="314">
        <v>387</v>
      </c>
      <c r="E38" s="314">
        <v>317</v>
      </c>
      <c r="F38" s="314">
        <v>85</v>
      </c>
      <c r="G38" s="314">
        <v>19</v>
      </c>
      <c r="H38" s="317">
        <v>1312</v>
      </c>
    </row>
    <row r="39" spans="1:8" ht="15.6" customHeight="1" x14ac:dyDescent="0.2">
      <c r="A39" s="336"/>
      <c r="B39" s="339" t="s">
        <v>349</v>
      </c>
      <c r="C39" s="314">
        <v>92</v>
      </c>
      <c r="D39" s="314">
        <v>104</v>
      </c>
      <c r="E39" s="314">
        <v>209</v>
      </c>
      <c r="F39" s="314">
        <v>105</v>
      </c>
      <c r="G39" s="314">
        <v>70</v>
      </c>
      <c r="H39" s="314">
        <v>580</v>
      </c>
    </row>
    <row r="40" spans="1:8" ht="12.75" customHeight="1" x14ac:dyDescent="0.2">
      <c r="A40" s="336"/>
      <c r="B40" s="339" t="s">
        <v>350</v>
      </c>
      <c r="C40" s="314">
        <v>55</v>
      </c>
      <c r="D40" s="314">
        <v>65</v>
      </c>
      <c r="E40" s="314">
        <v>149</v>
      </c>
      <c r="F40" s="314">
        <v>39</v>
      </c>
      <c r="G40" s="314">
        <v>35</v>
      </c>
      <c r="H40" s="314">
        <v>343</v>
      </c>
    </row>
    <row r="41" spans="1:8" ht="12.75" customHeight="1" x14ac:dyDescent="0.2">
      <c r="A41" s="336"/>
      <c r="B41" s="339" t="s">
        <v>351</v>
      </c>
      <c r="C41" s="314">
        <v>37</v>
      </c>
      <c r="D41" s="314">
        <v>39</v>
      </c>
      <c r="E41" s="314">
        <v>60</v>
      </c>
      <c r="F41" s="314">
        <v>66</v>
      </c>
      <c r="G41" s="314">
        <v>35</v>
      </c>
      <c r="H41" s="314">
        <v>237</v>
      </c>
    </row>
    <row r="42" spans="1:8" ht="15.6" customHeight="1" x14ac:dyDescent="0.2">
      <c r="A42" s="336"/>
      <c r="B42" s="339" t="s">
        <v>167</v>
      </c>
      <c r="C42" s="314">
        <v>52</v>
      </c>
      <c r="D42" s="318">
        <v>109</v>
      </c>
      <c r="E42" s="318">
        <v>182</v>
      </c>
      <c r="F42" s="318">
        <v>189</v>
      </c>
      <c r="G42" s="314">
        <v>113</v>
      </c>
      <c r="H42" s="318">
        <v>645</v>
      </c>
    </row>
    <row r="43" spans="1:8" ht="12.75" customHeight="1" x14ac:dyDescent="0.2">
      <c r="A43" s="336"/>
      <c r="B43" s="339" t="s">
        <v>282</v>
      </c>
      <c r="C43" s="314">
        <v>16</v>
      </c>
      <c r="D43" s="318">
        <v>26</v>
      </c>
      <c r="E43" s="318">
        <v>50</v>
      </c>
      <c r="F43" s="324">
        <v>8</v>
      </c>
      <c r="G43" s="323">
        <v>2</v>
      </c>
      <c r="H43" s="318">
        <v>102</v>
      </c>
    </row>
    <row r="44" spans="1:8" ht="12.75" customHeight="1" x14ac:dyDescent="0.2">
      <c r="A44" s="208"/>
      <c r="B44" s="339" t="s">
        <v>283</v>
      </c>
      <c r="C44" s="340">
        <v>35</v>
      </c>
      <c r="D44" s="340">
        <v>82</v>
      </c>
      <c r="E44" s="340">
        <v>133</v>
      </c>
      <c r="F44" s="329">
        <v>182</v>
      </c>
      <c r="G44" s="329">
        <v>110</v>
      </c>
      <c r="H44" s="317">
        <v>542</v>
      </c>
    </row>
    <row r="45" spans="1:8" ht="12.75" customHeight="1" x14ac:dyDescent="0.2">
      <c r="A45" s="212"/>
      <c r="B45" s="331" t="s">
        <v>284</v>
      </c>
      <c r="C45" s="341"/>
      <c r="D45" s="314"/>
      <c r="E45" s="314"/>
      <c r="F45" s="323"/>
      <c r="G45" s="323"/>
      <c r="H45" s="314"/>
    </row>
    <row r="46" spans="1:8" ht="12.75" customHeight="1" x14ac:dyDescent="0.2">
      <c r="A46" s="212"/>
      <c r="B46" s="331" t="s">
        <v>285</v>
      </c>
      <c r="C46" s="341">
        <v>21</v>
      </c>
      <c r="D46" s="314">
        <v>33</v>
      </c>
      <c r="E46" s="314">
        <v>47</v>
      </c>
      <c r="F46" s="323">
        <v>82</v>
      </c>
      <c r="G46" s="323">
        <v>81</v>
      </c>
      <c r="H46" s="314">
        <v>264</v>
      </c>
    </row>
    <row r="47" spans="1:8" ht="12.75" customHeight="1" x14ac:dyDescent="0.2">
      <c r="A47" s="220"/>
      <c r="B47" s="342" t="s">
        <v>623</v>
      </c>
      <c r="C47" s="343">
        <v>14</v>
      </c>
      <c r="D47" s="343">
        <v>49</v>
      </c>
      <c r="E47" s="343">
        <v>86</v>
      </c>
      <c r="F47" s="344">
        <v>100</v>
      </c>
      <c r="G47" s="344">
        <v>29</v>
      </c>
      <c r="H47" s="343">
        <v>278</v>
      </c>
    </row>
    <row r="48" spans="1:8" ht="9.9499999999999993" customHeight="1" x14ac:dyDescent="0.2">
      <c r="A48" s="85"/>
      <c r="B48" s="307"/>
      <c r="C48" s="134"/>
      <c r="D48" s="134"/>
      <c r="E48" s="134"/>
      <c r="F48" s="134"/>
    </row>
    <row r="49" spans="1:6" ht="11.45" customHeight="1" x14ac:dyDescent="0.2">
      <c r="A49" s="684" t="s">
        <v>624</v>
      </c>
      <c r="B49" s="684"/>
      <c r="C49" s="684"/>
      <c r="D49" s="684"/>
      <c r="E49" s="684"/>
      <c r="F49" s="684"/>
    </row>
    <row r="50" spans="1:6" ht="11.45" customHeight="1" x14ac:dyDescent="0.2">
      <c r="A50" s="684" t="s">
        <v>625</v>
      </c>
      <c r="B50" s="684"/>
      <c r="C50" s="684"/>
      <c r="D50" s="684"/>
      <c r="E50" s="684"/>
      <c r="F50" s="684"/>
    </row>
    <row r="51" spans="1:6" ht="12.75" customHeight="1" x14ac:dyDescent="0.2"/>
    <row r="55" spans="1:6" x14ac:dyDescent="0.2">
      <c r="B55" s="75"/>
    </row>
    <row r="56" spans="1:6" x14ac:dyDescent="0.2">
      <c r="B56" s="75"/>
      <c r="C56" s="87"/>
      <c r="D56" s="87"/>
      <c r="E56" s="87"/>
      <c r="F56" s="87"/>
    </row>
    <row r="57" spans="1:6" x14ac:dyDescent="0.2">
      <c r="B57" s="75"/>
      <c r="C57" s="87"/>
      <c r="D57" s="87"/>
      <c r="E57" s="87"/>
      <c r="F57" s="87"/>
    </row>
    <row r="58" spans="1:6" x14ac:dyDescent="0.2">
      <c r="B58" s="75"/>
      <c r="C58" s="87"/>
      <c r="D58" s="87"/>
      <c r="E58" s="87"/>
      <c r="F58" s="87"/>
    </row>
    <row r="59" spans="1:6" x14ac:dyDescent="0.2">
      <c r="B59" s="75"/>
      <c r="C59" s="87"/>
      <c r="D59" s="87"/>
      <c r="E59" s="87"/>
      <c r="F59" s="87"/>
    </row>
    <row r="60" spans="1:6" x14ac:dyDescent="0.2">
      <c r="B60" s="75"/>
      <c r="C60" s="87"/>
      <c r="D60" s="87"/>
      <c r="E60" s="87"/>
      <c r="F60" s="87"/>
    </row>
    <row r="61" spans="1:6" x14ac:dyDescent="0.2">
      <c r="B61" s="75"/>
      <c r="C61" s="87"/>
      <c r="D61" s="87"/>
      <c r="E61" s="87"/>
      <c r="F61" s="87"/>
    </row>
    <row r="62" spans="1:6" x14ac:dyDescent="0.2">
      <c r="B62" s="75"/>
    </row>
  </sheetData>
  <mergeCells count="10">
    <mergeCell ref="A2:H2"/>
    <mergeCell ref="A1:H1"/>
    <mergeCell ref="A49:F49"/>
    <mergeCell ref="A50:F50"/>
    <mergeCell ref="A5:B7"/>
    <mergeCell ref="C5:H5"/>
    <mergeCell ref="C7:H7"/>
    <mergeCell ref="C9:H9"/>
    <mergeCell ref="C33:H33"/>
    <mergeCell ref="A3:H3"/>
  </mergeCells>
  <conditionalFormatting sqref="A8:H47">
    <cfRule type="expression" dxfId="3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Layout" zoomScaleNormal="100" workbookViewId="0">
      <selection activeCell="A2" sqref="A2:H2"/>
    </sheetView>
  </sheetViews>
  <sheetFormatPr baseColWidth="10" defaultColWidth="11.140625" defaultRowHeight="12.75" x14ac:dyDescent="0.2"/>
  <cols>
    <col min="1" max="1" width="7.85546875" style="68" customWidth="1"/>
    <col min="2" max="2" width="38.85546875" style="68" customWidth="1"/>
    <col min="3" max="6" width="7.42578125" style="68" customWidth="1"/>
    <col min="7" max="8" width="7.5703125" style="68" customWidth="1"/>
    <col min="9" max="16384" width="11.140625" style="68"/>
  </cols>
  <sheetData>
    <row r="1" spans="1:10" ht="14.25" customHeight="1" x14ac:dyDescent="0.2">
      <c r="A1" s="693" t="s">
        <v>352</v>
      </c>
      <c r="B1" s="693"/>
      <c r="C1" s="693"/>
      <c r="D1" s="693"/>
      <c r="E1" s="693"/>
      <c r="F1" s="693"/>
      <c r="G1" s="693"/>
      <c r="H1" s="693"/>
    </row>
    <row r="2" spans="1:10" ht="19.899999999999999" customHeight="1" x14ac:dyDescent="0.2">
      <c r="A2" s="669" t="s">
        <v>343</v>
      </c>
      <c r="B2" s="669"/>
      <c r="C2" s="669"/>
      <c r="D2" s="669"/>
      <c r="E2" s="669"/>
      <c r="F2" s="669"/>
      <c r="G2" s="669"/>
      <c r="H2" s="669"/>
    </row>
    <row r="3" spans="1:10" ht="32.65" customHeight="1" x14ac:dyDescent="0.2">
      <c r="A3" s="672" t="s">
        <v>628</v>
      </c>
      <c r="B3" s="672"/>
      <c r="C3" s="672"/>
      <c r="D3" s="672"/>
      <c r="E3" s="672"/>
      <c r="F3" s="672"/>
      <c r="G3" s="672"/>
      <c r="H3" s="672"/>
    </row>
    <row r="4" spans="1:10" x14ac:dyDescent="0.2">
      <c r="A4" s="141"/>
      <c r="B4" s="141"/>
      <c r="C4" s="141"/>
      <c r="D4" s="141"/>
      <c r="E4" s="141"/>
      <c r="F4" s="141"/>
    </row>
    <row r="5" spans="1:10" ht="22.7" customHeight="1" x14ac:dyDescent="0.2">
      <c r="A5" s="678" t="s">
        <v>286</v>
      </c>
      <c r="B5" s="679"/>
      <c r="C5" s="679" t="s">
        <v>268</v>
      </c>
      <c r="D5" s="679"/>
      <c r="E5" s="679"/>
      <c r="F5" s="679"/>
      <c r="G5" s="679"/>
      <c r="H5" s="680"/>
    </row>
    <row r="6" spans="1:10" ht="25.5" customHeight="1" x14ac:dyDescent="0.2">
      <c r="A6" s="678"/>
      <c r="B6" s="679"/>
      <c r="C6" s="249" t="s">
        <v>344</v>
      </c>
      <c r="D6" s="250" t="s">
        <v>345</v>
      </c>
      <c r="E6" s="187" t="s">
        <v>107</v>
      </c>
      <c r="F6" s="187" t="s">
        <v>346</v>
      </c>
      <c r="G6" s="187" t="s">
        <v>108</v>
      </c>
      <c r="H6" s="274" t="s">
        <v>600</v>
      </c>
    </row>
    <row r="7" spans="1:10" ht="19.899999999999999" customHeight="1" x14ac:dyDescent="0.2">
      <c r="A7" s="678"/>
      <c r="B7" s="679"/>
      <c r="C7" s="690" t="s">
        <v>169</v>
      </c>
      <c r="D7" s="690"/>
      <c r="E7" s="690"/>
      <c r="F7" s="690"/>
      <c r="G7" s="690"/>
      <c r="H7" s="691"/>
    </row>
    <row r="8" spans="1:10" x14ac:dyDescent="0.2">
      <c r="A8" s="355"/>
      <c r="B8" s="372"/>
      <c r="C8" s="356"/>
      <c r="D8" s="357"/>
      <c r="E8" s="355"/>
      <c r="F8" s="355"/>
      <c r="G8" s="134"/>
      <c r="H8" s="134"/>
    </row>
    <row r="9" spans="1:10" ht="12.75" customHeight="1" x14ac:dyDescent="0.2">
      <c r="A9" s="348"/>
      <c r="B9" s="349" t="s">
        <v>162</v>
      </c>
      <c r="C9" s="692" t="s">
        <v>170</v>
      </c>
      <c r="D9" s="692"/>
      <c r="E9" s="692"/>
      <c r="F9" s="692"/>
      <c r="G9" s="692"/>
      <c r="H9" s="692"/>
    </row>
    <row r="10" spans="1:10" ht="8.4499999999999993" customHeight="1" x14ac:dyDescent="0.2">
      <c r="A10" s="350"/>
      <c r="B10" s="351"/>
      <c r="C10" s="352"/>
      <c r="D10" s="352"/>
      <c r="E10" s="352"/>
      <c r="F10" s="352"/>
      <c r="G10" s="303"/>
      <c r="H10" s="358"/>
      <c r="I10" s="86"/>
      <c r="J10" s="86"/>
    </row>
    <row r="11" spans="1:10" ht="38.450000000000003" customHeight="1" x14ac:dyDescent="0.2">
      <c r="A11" s="350" t="s">
        <v>274</v>
      </c>
      <c r="B11" s="351" t="s">
        <v>113</v>
      </c>
      <c r="C11" s="353">
        <v>48406</v>
      </c>
      <c r="D11" s="353">
        <v>49894</v>
      </c>
      <c r="E11" s="353">
        <v>71383</v>
      </c>
      <c r="F11" s="353">
        <v>44678</v>
      </c>
      <c r="G11" s="303">
        <v>36121</v>
      </c>
      <c r="H11" s="273">
        <v>250482</v>
      </c>
    </row>
    <row r="12" spans="1:10" ht="12.75" customHeight="1" x14ac:dyDescent="0.2">
      <c r="A12" s="296"/>
      <c r="B12" s="297"/>
      <c r="C12" s="354"/>
      <c r="D12" s="354"/>
      <c r="E12" s="354"/>
      <c r="F12" s="354"/>
      <c r="G12" s="303"/>
      <c r="H12" s="134"/>
    </row>
    <row r="13" spans="1:10" ht="12.75" customHeight="1" x14ac:dyDescent="0.2">
      <c r="A13" s="199" t="s">
        <v>114</v>
      </c>
      <c r="B13" s="204" t="s">
        <v>115</v>
      </c>
      <c r="C13" s="200">
        <v>17358</v>
      </c>
      <c r="D13" s="200">
        <v>18090</v>
      </c>
      <c r="E13" s="200">
        <v>35620</v>
      </c>
      <c r="F13" s="200">
        <v>13945</v>
      </c>
      <c r="G13" s="359">
        <f>5646+5871</f>
        <v>11517</v>
      </c>
      <c r="H13" s="200">
        <v>96530</v>
      </c>
    </row>
    <row r="14" spans="1:10" ht="16.899999999999999" customHeight="1" x14ac:dyDescent="0.2">
      <c r="A14" s="203">
        <v>42</v>
      </c>
      <c r="B14" s="204" t="s">
        <v>120</v>
      </c>
      <c r="C14" s="200">
        <v>2581</v>
      </c>
      <c r="D14" s="200">
        <v>6095</v>
      </c>
      <c r="E14" s="200">
        <v>8074</v>
      </c>
      <c r="F14" s="200">
        <v>17605</v>
      </c>
      <c r="G14" s="200">
        <f>4884+12147</f>
        <v>17031</v>
      </c>
      <c r="H14" s="200">
        <v>51386</v>
      </c>
    </row>
    <row r="15" spans="1:10" ht="16.899999999999999" customHeight="1" x14ac:dyDescent="0.2">
      <c r="A15" s="203" t="s">
        <v>121</v>
      </c>
      <c r="B15" s="204" t="s">
        <v>164</v>
      </c>
      <c r="C15" s="200">
        <v>1358</v>
      </c>
      <c r="D15" s="200">
        <v>3750</v>
      </c>
      <c r="E15" s="200">
        <v>2873</v>
      </c>
      <c r="F15" s="200">
        <v>10112</v>
      </c>
      <c r="G15" s="200">
        <f>1070+12147</f>
        <v>13217</v>
      </c>
      <c r="H15" s="200">
        <v>31309</v>
      </c>
    </row>
    <row r="16" spans="1:10" ht="16.899999999999999" customHeight="1" x14ac:dyDescent="0.2">
      <c r="A16" s="199" t="s">
        <v>127</v>
      </c>
      <c r="B16" s="204" t="s">
        <v>265</v>
      </c>
      <c r="C16" s="200">
        <v>510</v>
      </c>
      <c r="D16" s="200">
        <v>1531</v>
      </c>
      <c r="E16" s="200">
        <v>3872</v>
      </c>
      <c r="F16" s="200">
        <v>4941</v>
      </c>
      <c r="G16" s="200" t="s">
        <v>18</v>
      </c>
      <c r="H16" s="200">
        <v>10854</v>
      </c>
    </row>
    <row r="17" spans="1:8" ht="12.75" customHeight="1" x14ac:dyDescent="0.2">
      <c r="A17" s="199" t="s">
        <v>128</v>
      </c>
      <c r="B17" s="204" t="s">
        <v>129</v>
      </c>
      <c r="C17" s="360">
        <v>389</v>
      </c>
      <c r="D17" s="360">
        <v>1465</v>
      </c>
      <c r="E17" s="360">
        <v>3417</v>
      </c>
      <c r="F17" s="360">
        <v>3434</v>
      </c>
      <c r="G17" s="360" t="s">
        <v>18</v>
      </c>
      <c r="H17" s="360">
        <v>8705</v>
      </c>
    </row>
    <row r="18" spans="1:8" ht="12.75" customHeight="1" x14ac:dyDescent="0.2">
      <c r="A18" s="199" t="s">
        <v>130</v>
      </c>
      <c r="B18" s="204" t="s">
        <v>131</v>
      </c>
      <c r="C18" s="361" t="s">
        <v>20</v>
      </c>
      <c r="D18" s="361" t="s">
        <v>20</v>
      </c>
      <c r="E18" s="361" t="s">
        <v>20</v>
      </c>
      <c r="F18" s="361" t="s">
        <v>20</v>
      </c>
      <c r="G18" s="360" t="s">
        <v>18</v>
      </c>
      <c r="H18" s="360">
        <v>2150</v>
      </c>
    </row>
    <row r="19" spans="1:8" ht="16.899999999999999" customHeight="1" x14ac:dyDescent="0.2">
      <c r="A19" s="199" t="s">
        <v>132</v>
      </c>
      <c r="B19" s="204" t="s">
        <v>133</v>
      </c>
      <c r="C19" s="360">
        <v>712</v>
      </c>
      <c r="D19" s="360">
        <v>814</v>
      </c>
      <c r="E19" s="360">
        <v>1329</v>
      </c>
      <c r="F19" s="361" t="s">
        <v>20</v>
      </c>
      <c r="G19" s="361" t="s">
        <v>20</v>
      </c>
      <c r="H19" s="360">
        <v>9222</v>
      </c>
    </row>
    <row r="20" spans="1:8" ht="12.75" customHeight="1" x14ac:dyDescent="0.2">
      <c r="A20" s="199" t="s">
        <v>136</v>
      </c>
      <c r="B20" s="204" t="s">
        <v>260</v>
      </c>
      <c r="C20" s="360">
        <v>712</v>
      </c>
      <c r="D20" s="360">
        <v>814</v>
      </c>
      <c r="E20" s="361" t="s">
        <v>20</v>
      </c>
      <c r="F20" s="361" t="s">
        <v>20</v>
      </c>
      <c r="G20" s="361" t="s">
        <v>20</v>
      </c>
      <c r="H20" s="360">
        <v>9015</v>
      </c>
    </row>
    <row r="21" spans="1:8" ht="16.899999999999999" customHeight="1" x14ac:dyDescent="0.2">
      <c r="A21" s="199" t="s">
        <v>137</v>
      </c>
      <c r="B21" s="204" t="s">
        <v>138</v>
      </c>
      <c r="C21" s="360">
        <v>2433</v>
      </c>
      <c r="D21" s="360">
        <v>2845</v>
      </c>
      <c r="E21" s="361" t="s">
        <v>20</v>
      </c>
      <c r="F21" s="361" t="s">
        <v>20</v>
      </c>
      <c r="G21" s="360" t="s">
        <v>18</v>
      </c>
      <c r="H21" s="360">
        <v>9522</v>
      </c>
    </row>
    <row r="22" spans="1:8" ht="12.75" customHeight="1" x14ac:dyDescent="0.2">
      <c r="A22" s="199" t="s">
        <v>139</v>
      </c>
      <c r="B22" s="204" t="s">
        <v>140</v>
      </c>
      <c r="C22" s="360">
        <v>389</v>
      </c>
      <c r="D22" s="360">
        <v>649</v>
      </c>
      <c r="E22" s="361" t="s">
        <v>20</v>
      </c>
      <c r="F22" s="360" t="s">
        <v>18</v>
      </c>
      <c r="G22" s="360" t="s">
        <v>18</v>
      </c>
      <c r="H22" s="360">
        <v>1517</v>
      </c>
    </row>
    <row r="23" spans="1:8" ht="12.75" customHeight="1" x14ac:dyDescent="0.2">
      <c r="A23" s="199" t="s">
        <v>141</v>
      </c>
      <c r="B23" s="204" t="s">
        <v>142</v>
      </c>
      <c r="C23" s="360">
        <v>2044</v>
      </c>
      <c r="D23" s="360">
        <v>2196</v>
      </c>
      <c r="E23" s="361" t="s">
        <v>20</v>
      </c>
      <c r="F23" s="361" t="s">
        <v>20</v>
      </c>
      <c r="G23" s="360" t="s">
        <v>18</v>
      </c>
      <c r="H23" s="360">
        <v>8004</v>
      </c>
    </row>
    <row r="24" spans="1:8" ht="12.75" customHeight="1" x14ac:dyDescent="0.2">
      <c r="A24" s="199" t="s">
        <v>143</v>
      </c>
      <c r="B24" s="204" t="s">
        <v>263</v>
      </c>
      <c r="C24" s="360" t="s">
        <v>18</v>
      </c>
      <c r="D24" s="360" t="s">
        <v>18</v>
      </c>
      <c r="E24" s="360" t="s">
        <v>18</v>
      </c>
      <c r="F24" s="360" t="s">
        <v>18</v>
      </c>
      <c r="G24" s="360" t="s">
        <v>18</v>
      </c>
      <c r="H24" s="360"/>
    </row>
    <row r="25" spans="1:8" ht="16.899999999999999" customHeight="1" x14ac:dyDescent="0.2">
      <c r="A25" s="199" t="s">
        <v>144</v>
      </c>
      <c r="B25" s="204" t="s">
        <v>145</v>
      </c>
      <c r="C25" s="360">
        <v>26034</v>
      </c>
      <c r="D25" s="360">
        <v>22863</v>
      </c>
      <c r="E25" s="360">
        <v>24887</v>
      </c>
      <c r="F25" s="360">
        <v>11687</v>
      </c>
      <c r="G25" s="360">
        <v>7573</v>
      </c>
      <c r="H25" s="360">
        <v>93045</v>
      </c>
    </row>
    <row r="26" spans="1:8" ht="12.75" customHeight="1" x14ac:dyDescent="0.2">
      <c r="A26" s="199" t="s">
        <v>146</v>
      </c>
      <c r="B26" s="204" t="s">
        <v>147</v>
      </c>
      <c r="C26" s="360">
        <v>21827</v>
      </c>
      <c r="D26" s="360">
        <v>19017</v>
      </c>
      <c r="E26" s="360">
        <v>11578</v>
      </c>
      <c r="F26" s="361" t="s">
        <v>20</v>
      </c>
      <c r="G26" s="361" t="s">
        <v>20</v>
      </c>
      <c r="H26" s="360">
        <v>56636</v>
      </c>
    </row>
    <row r="27" spans="1:8" ht="12.75" customHeight="1" x14ac:dyDescent="0.2">
      <c r="A27" s="201" t="s">
        <v>148</v>
      </c>
      <c r="B27" s="276" t="s">
        <v>149</v>
      </c>
      <c r="C27" s="360">
        <v>9110</v>
      </c>
      <c r="D27" s="360">
        <v>8874</v>
      </c>
      <c r="E27" s="360">
        <v>7340</v>
      </c>
      <c r="F27" s="360" t="s">
        <v>18</v>
      </c>
      <c r="G27" s="360" t="s">
        <v>18</v>
      </c>
      <c r="H27" s="360">
        <v>25324</v>
      </c>
    </row>
    <row r="28" spans="1:8" ht="12.75" customHeight="1" x14ac:dyDescent="0.2">
      <c r="A28" s="201" t="s">
        <v>150</v>
      </c>
      <c r="B28" s="276" t="s">
        <v>151</v>
      </c>
      <c r="C28" s="360">
        <v>12717</v>
      </c>
      <c r="D28" s="360">
        <v>10144</v>
      </c>
      <c r="E28" s="360">
        <v>4239</v>
      </c>
      <c r="F28" s="361" t="s">
        <v>20</v>
      </c>
      <c r="G28" s="361" t="s">
        <v>20</v>
      </c>
      <c r="H28" s="360">
        <v>31313</v>
      </c>
    </row>
    <row r="29" spans="1:8" ht="16.899999999999999" customHeight="1" x14ac:dyDescent="0.2">
      <c r="A29" s="201" t="s">
        <v>152</v>
      </c>
      <c r="B29" s="276" t="s">
        <v>261</v>
      </c>
      <c r="C29" s="360">
        <v>4207</v>
      </c>
      <c r="D29" s="360">
        <v>3846</v>
      </c>
      <c r="E29" s="360">
        <v>13308</v>
      </c>
      <c r="F29" s="361" t="s">
        <v>20</v>
      </c>
      <c r="G29" s="361" t="s">
        <v>20</v>
      </c>
      <c r="H29" s="360">
        <v>36408</v>
      </c>
    </row>
    <row r="30" spans="1:8" ht="12.75" customHeight="1" x14ac:dyDescent="0.2">
      <c r="A30" s="206" t="s">
        <v>153</v>
      </c>
      <c r="B30" s="276" t="s">
        <v>154</v>
      </c>
      <c r="C30" s="360">
        <v>757</v>
      </c>
      <c r="D30" s="361" t="s">
        <v>20</v>
      </c>
      <c r="E30" s="361" t="s">
        <v>20</v>
      </c>
      <c r="F30" s="361" t="s">
        <v>20</v>
      </c>
      <c r="G30" s="360" t="s">
        <v>18</v>
      </c>
      <c r="H30" s="360">
        <v>7165</v>
      </c>
    </row>
    <row r="31" spans="1:8" ht="12.75" customHeight="1" x14ac:dyDescent="0.2">
      <c r="A31" s="201" t="s">
        <v>155</v>
      </c>
      <c r="B31" s="276" t="s">
        <v>264</v>
      </c>
      <c r="C31" s="361" t="s">
        <v>20</v>
      </c>
      <c r="D31" s="361" t="s">
        <v>20</v>
      </c>
      <c r="E31" s="360" t="s">
        <v>18</v>
      </c>
      <c r="F31" s="360" t="s">
        <v>18</v>
      </c>
      <c r="G31" s="360" t="s">
        <v>18</v>
      </c>
      <c r="H31" s="360">
        <v>659</v>
      </c>
    </row>
    <row r="32" spans="1:8" ht="12.75" customHeight="1" x14ac:dyDescent="0.2">
      <c r="A32" s="201" t="s">
        <v>156</v>
      </c>
      <c r="B32" s="276" t="s">
        <v>259</v>
      </c>
      <c r="C32" s="360">
        <v>3107</v>
      </c>
      <c r="D32" s="360">
        <v>2775</v>
      </c>
      <c r="E32" s="361" t="s">
        <v>20</v>
      </c>
      <c r="F32" s="361" t="s">
        <v>20</v>
      </c>
      <c r="G32" s="361" t="s">
        <v>20</v>
      </c>
      <c r="H32" s="360">
        <v>28585</v>
      </c>
    </row>
    <row r="33" spans="1:8" ht="12.75" customHeight="1" x14ac:dyDescent="0.2">
      <c r="A33" s="201"/>
      <c r="B33" s="276"/>
      <c r="C33" s="360"/>
      <c r="D33" s="360"/>
      <c r="E33" s="360"/>
      <c r="F33" s="360"/>
      <c r="G33" s="360"/>
      <c r="H33" s="360"/>
    </row>
    <row r="34" spans="1:8" ht="22.7" customHeight="1" x14ac:dyDescent="0.2">
      <c r="A34" s="201"/>
      <c r="B34" s="276"/>
      <c r="C34" s="362" t="s">
        <v>726</v>
      </c>
      <c r="D34" s="363"/>
      <c r="E34" s="363"/>
      <c r="F34" s="363"/>
      <c r="G34" s="363"/>
      <c r="H34" s="363"/>
    </row>
    <row r="35" spans="1:8" ht="8.4499999999999993" customHeight="1" x14ac:dyDescent="0.2">
      <c r="A35" s="201"/>
      <c r="B35" s="276"/>
      <c r="C35" s="362"/>
      <c r="D35" s="363"/>
      <c r="E35" s="363"/>
      <c r="F35" s="363"/>
      <c r="G35" s="363"/>
      <c r="H35" s="363"/>
    </row>
    <row r="36" spans="1:8" s="84" customFormat="1" ht="12.75" customHeight="1" x14ac:dyDescent="0.2">
      <c r="A36" s="301"/>
      <c r="B36" s="308" t="s">
        <v>165</v>
      </c>
      <c r="C36" s="364">
        <v>43142</v>
      </c>
      <c r="D36" s="364">
        <v>39764</v>
      </c>
      <c r="E36" s="364">
        <v>53051</v>
      </c>
      <c r="F36" s="364">
        <v>17581</v>
      </c>
      <c r="G36" s="364">
        <v>12725</v>
      </c>
      <c r="H36" s="364">
        <v>166265</v>
      </c>
    </row>
    <row r="37" spans="1:8" s="84" customFormat="1" ht="12.75" customHeight="1" x14ac:dyDescent="0.2">
      <c r="A37" s="301"/>
      <c r="B37" s="308" t="s">
        <v>120</v>
      </c>
      <c r="C37" s="364">
        <v>5264</v>
      </c>
      <c r="D37" s="364">
        <v>10128</v>
      </c>
      <c r="E37" s="364">
        <v>18332</v>
      </c>
      <c r="F37" s="364">
        <v>27097</v>
      </c>
      <c r="G37" s="364">
        <v>23396</v>
      </c>
      <c r="H37" s="364">
        <v>84217</v>
      </c>
    </row>
    <row r="38" spans="1:8" s="84" customFormat="1" ht="8.4499999999999993" customHeight="1" x14ac:dyDescent="0.2">
      <c r="A38" s="301"/>
      <c r="B38" s="309"/>
      <c r="C38" s="360"/>
      <c r="D38" s="360"/>
      <c r="E38" s="360"/>
      <c r="F38" s="360"/>
      <c r="G38" s="360"/>
      <c r="H38" s="360"/>
    </row>
    <row r="39" spans="1:8" s="84" customFormat="1" ht="12.75" customHeight="1" x14ac:dyDescent="0.2">
      <c r="A39" s="301"/>
      <c r="B39" s="309" t="s">
        <v>166</v>
      </c>
      <c r="C39" s="360">
        <v>36948</v>
      </c>
      <c r="D39" s="360">
        <v>31823</v>
      </c>
      <c r="E39" s="360">
        <v>32234</v>
      </c>
      <c r="F39" s="360">
        <v>13673</v>
      </c>
      <c r="G39" s="360">
        <f>2540+3047</f>
        <v>5587</v>
      </c>
      <c r="H39" s="360">
        <v>120266</v>
      </c>
    </row>
    <row r="40" spans="1:8" s="84" customFormat="1" ht="12.75" customHeight="1" x14ac:dyDescent="0.2">
      <c r="A40" s="301"/>
      <c r="B40" s="309" t="s">
        <v>349</v>
      </c>
      <c r="C40" s="360">
        <f>C41+C42</f>
        <v>7973</v>
      </c>
      <c r="D40" s="360">
        <v>8890</v>
      </c>
      <c r="E40" s="360">
        <f t="shared" ref="E40:H40" si="0">E41+E42</f>
        <v>21775</v>
      </c>
      <c r="F40" s="360">
        <f t="shared" si="0"/>
        <v>11122</v>
      </c>
      <c r="G40" s="360">
        <f>9121+2824</f>
        <v>11945</v>
      </c>
      <c r="H40" s="360">
        <f t="shared" si="0"/>
        <v>61704</v>
      </c>
    </row>
    <row r="41" spans="1:8" s="84" customFormat="1" ht="12.75" customHeight="1" x14ac:dyDescent="0.2">
      <c r="A41" s="301"/>
      <c r="B41" s="309" t="s">
        <v>282</v>
      </c>
      <c r="C41" s="360">
        <v>5105</v>
      </c>
      <c r="D41" s="360">
        <v>5795</v>
      </c>
      <c r="E41" s="360">
        <v>15816</v>
      </c>
      <c r="F41" s="360">
        <v>3052</v>
      </c>
      <c r="G41" s="360">
        <f>4387+2310</f>
        <v>6697</v>
      </c>
      <c r="H41" s="360">
        <v>36465</v>
      </c>
    </row>
    <row r="42" spans="1:8" s="84" customFormat="1" ht="12.75" customHeight="1" x14ac:dyDescent="0.2">
      <c r="A42" s="301"/>
      <c r="B42" s="309" t="s">
        <v>283</v>
      </c>
      <c r="C42" s="360">
        <v>2868</v>
      </c>
      <c r="D42" s="360">
        <v>3094</v>
      </c>
      <c r="E42" s="360">
        <v>5959</v>
      </c>
      <c r="F42" s="360">
        <v>8070</v>
      </c>
      <c r="G42" s="360">
        <f>4733+514</f>
        <v>5247</v>
      </c>
      <c r="H42" s="360">
        <v>25239</v>
      </c>
    </row>
    <row r="43" spans="1:8" s="84" customFormat="1" ht="16.899999999999999" customHeight="1" x14ac:dyDescent="0.2">
      <c r="A43" s="301"/>
      <c r="B43" s="309" t="s">
        <v>167</v>
      </c>
      <c r="C43" s="360">
        <v>3485</v>
      </c>
      <c r="D43" s="360">
        <v>9181</v>
      </c>
      <c r="E43" s="360">
        <v>17374</v>
      </c>
      <c r="F43" s="360">
        <v>19883</v>
      </c>
      <c r="G43" s="360">
        <f>6443+12147</f>
        <v>18590</v>
      </c>
      <c r="H43" s="360">
        <v>68512</v>
      </c>
    </row>
    <row r="44" spans="1:8" s="84" customFormat="1" ht="12.75" customHeight="1" x14ac:dyDescent="0.2">
      <c r="A44" s="365"/>
      <c r="B44" s="309" t="s">
        <v>282</v>
      </c>
      <c r="C44" s="360">
        <f>195+894</f>
        <v>1089</v>
      </c>
      <c r="D44" s="360">
        <f>754+1392</f>
        <v>2146</v>
      </c>
      <c r="E44" s="360">
        <f>1018+3983</f>
        <v>5001</v>
      </c>
      <c r="F44" s="360">
        <f>564+292</f>
        <v>856</v>
      </c>
      <c r="G44" s="360">
        <v>441</v>
      </c>
      <c r="H44" s="360">
        <f>6561+2973</f>
        <v>9534</v>
      </c>
    </row>
    <row r="45" spans="1:8" s="84" customFormat="1" ht="12.75" customHeight="1" x14ac:dyDescent="0.2">
      <c r="A45" s="365"/>
      <c r="B45" s="309" t="s">
        <v>283</v>
      </c>
      <c r="C45" s="360">
        <f>C47+C48</f>
        <v>2396</v>
      </c>
      <c r="D45" s="360">
        <f t="shared" ref="D45:H45" si="1">D47+D48</f>
        <v>7034</v>
      </c>
      <c r="E45" s="360">
        <f t="shared" si="1"/>
        <v>12373</v>
      </c>
      <c r="F45" s="360">
        <f t="shared" si="1"/>
        <v>19027</v>
      </c>
      <c r="G45" s="360">
        <f t="shared" si="1"/>
        <v>18148</v>
      </c>
      <c r="H45" s="360">
        <f t="shared" si="1"/>
        <v>58978</v>
      </c>
    </row>
    <row r="46" spans="1:8" s="84" customFormat="1" ht="12.75" customHeight="1" x14ac:dyDescent="0.2">
      <c r="A46" s="365"/>
      <c r="B46" s="276" t="s">
        <v>284</v>
      </c>
      <c r="C46" s="371"/>
      <c r="D46" s="360"/>
      <c r="E46" s="360"/>
      <c r="F46" s="360"/>
      <c r="G46" s="360"/>
      <c r="H46" s="360"/>
    </row>
    <row r="47" spans="1:8" s="84" customFormat="1" ht="12.75" customHeight="1" x14ac:dyDescent="0.2">
      <c r="A47" s="365"/>
      <c r="B47" s="276" t="s">
        <v>285</v>
      </c>
      <c r="C47" s="371">
        <v>1262</v>
      </c>
      <c r="D47" s="360">
        <v>3101</v>
      </c>
      <c r="E47" s="360">
        <v>3769</v>
      </c>
      <c r="F47" s="360">
        <v>10684</v>
      </c>
      <c r="G47" s="360">
        <f>4218+8117</f>
        <v>12335</v>
      </c>
      <c r="H47" s="360">
        <f>31152</f>
        <v>31152</v>
      </c>
    </row>
    <row r="48" spans="1:8" s="84" customFormat="1" ht="12.75" customHeight="1" x14ac:dyDescent="0.2">
      <c r="A48" s="365"/>
      <c r="B48" s="276" t="s">
        <v>623</v>
      </c>
      <c r="C48" s="371">
        <v>1134</v>
      </c>
      <c r="D48" s="360">
        <v>3933</v>
      </c>
      <c r="E48" s="360">
        <v>8604</v>
      </c>
      <c r="F48" s="360">
        <v>8343</v>
      </c>
      <c r="G48" s="360">
        <f>1783+4030</f>
        <v>5813</v>
      </c>
      <c r="H48" s="360">
        <v>27826</v>
      </c>
    </row>
    <row r="49" spans="1:8" s="84" customFormat="1" ht="16.899999999999999" customHeight="1" x14ac:dyDescent="0.2">
      <c r="A49" s="368"/>
      <c r="B49" s="373" t="s">
        <v>168</v>
      </c>
      <c r="C49" s="369">
        <v>48406</v>
      </c>
      <c r="D49" s="369">
        <v>49894</v>
      </c>
      <c r="E49" s="369">
        <v>71383</v>
      </c>
      <c r="F49" s="369">
        <v>44678</v>
      </c>
      <c r="G49" s="370">
        <f>18103+18018</f>
        <v>36121</v>
      </c>
      <c r="H49" s="369">
        <v>250482</v>
      </c>
    </row>
    <row r="50" spans="1:8" ht="9.9499999999999993" customHeight="1" x14ac:dyDescent="0.2"/>
    <row r="51" spans="1:8" ht="11.45" customHeight="1" x14ac:dyDescent="0.2">
      <c r="A51" s="684"/>
      <c r="B51" s="684"/>
      <c r="C51" s="684"/>
      <c r="D51" s="684"/>
      <c r="E51" s="684"/>
      <c r="F51" s="684"/>
    </row>
    <row r="53" spans="1:8" x14ac:dyDescent="0.2">
      <c r="B53" s="75"/>
      <c r="C53" s="87"/>
      <c r="D53" s="87"/>
      <c r="E53" s="87"/>
      <c r="F53" s="87"/>
    </row>
    <row r="54" spans="1:8" x14ac:dyDescent="0.2">
      <c r="B54" s="75"/>
      <c r="C54" s="87"/>
      <c r="D54" s="87"/>
      <c r="E54" s="87"/>
      <c r="F54" s="87"/>
    </row>
    <row r="55" spans="1:8" x14ac:dyDescent="0.2">
      <c r="B55" s="75"/>
      <c r="C55" s="87"/>
      <c r="D55" s="87"/>
      <c r="E55" s="87"/>
      <c r="F55" s="87"/>
    </row>
    <row r="56" spans="1:8" x14ac:dyDescent="0.2">
      <c r="B56" s="75"/>
      <c r="C56" s="87"/>
      <c r="D56" s="87"/>
      <c r="E56" s="87"/>
      <c r="F56" s="87"/>
    </row>
    <row r="57" spans="1:8" x14ac:dyDescent="0.2">
      <c r="B57" s="75"/>
      <c r="C57" s="87"/>
      <c r="D57" s="87"/>
      <c r="E57" s="87"/>
      <c r="F57" s="87"/>
    </row>
    <row r="58" spans="1:8" x14ac:dyDescent="0.2">
      <c r="B58" s="75"/>
      <c r="C58" s="87"/>
      <c r="D58" s="87"/>
      <c r="E58" s="87"/>
      <c r="F58" s="87"/>
    </row>
    <row r="59" spans="1:8" x14ac:dyDescent="0.2">
      <c r="B59" s="75"/>
      <c r="C59" s="87"/>
      <c r="D59" s="87"/>
      <c r="E59" s="87"/>
      <c r="F59" s="87"/>
    </row>
    <row r="60" spans="1:8" x14ac:dyDescent="0.2">
      <c r="B60" s="75"/>
      <c r="C60" s="87"/>
      <c r="D60" s="87"/>
      <c r="E60" s="87"/>
      <c r="F60" s="87"/>
    </row>
  </sheetData>
  <mergeCells count="8">
    <mergeCell ref="A51:F51"/>
    <mergeCell ref="C5:H5"/>
    <mergeCell ref="C7:H7"/>
    <mergeCell ref="C9:H9"/>
    <mergeCell ref="A1:H1"/>
    <mergeCell ref="A2:H2"/>
    <mergeCell ref="A3:H3"/>
    <mergeCell ref="A5:B7"/>
  </mergeCells>
  <conditionalFormatting sqref="A8:H49">
    <cfRule type="expression" dxfId="3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ignoredErrors>
    <ignoredError sqref="G40"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Layout" zoomScaleNormal="100" workbookViewId="0">
      <selection activeCell="A2" sqref="A2:H2"/>
    </sheetView>
  </sheetViews>
  <sheetFormatPr baseColWidth="10" defaultColWidth="11.140625" defaultRowHeight="12.75" x14ac:dyDescent="0.2"/>
  <cols>
    <col min="1" max="1" width="7.5703125" style="68" customWidth="1"/>
    <col min="2" max="2" width="37.7109375" style="68" customWidth="1"/>
    <col min="3" max="6" width="7.140625" style="68" customWidth="1"/>
    <col min="7" max="7" width="8.140625" style="68" customWidth="1"/>
    <col min="8" max="8" width="7.5703125" style="68" customWidth="1"/>
    <col min="9" max="16384" width="11.140625" style="68"/>
  </cols>
  <sheetData>
    <row r="1" spans="1:8" ht="12.75" customHeight="1" x14ac:dyDescent="0.2">
      <c r="A1" s="669" t="s">
        <v>352</v>
      </c>
      <c r="B1" s="669"/>
      <c r="C1" s="669"/>
      <c r="D1" s="669"/>
      <c r="E1" s="669"/>
      <c r="F1" s="669"/>
      <c r="G1" s="669"/>
      <c r="H1" s="669"/>
    </row>
    <row r="2" spans="1:8" ht="19.899999999999999" customHeight="1" x14ac:dyDescent="0.2">
      <c r="A2" s="669" t="s">
        <v>343</v>
      </c>
      <c r="B2" s="669"/>
      <c r="C2" s="669"/>
      <c r="D2" s="669"/>
      <c r="E2" s="669"/>
      <c r="F2" s="669"/>
      <c r="G2" s="669"/>
      <c r="H2" s="669"/>
    </row>
    <row r="3" spans="1:8" ht="32.65" customHeight="1" x14ac:dyDescent="0.2">
      <c r="A3" s="672" t="s">
        <v>629</v>
      </c>
      <c r="B3" s="672"/>
      <c r="C3" s="672"/>
      <c r="D3" s="672"/>
      <c r="E3" s="672"/>
      <c r="F3" s="672"/>
      <c r="G3" s="672"/>
      <c r="H3" s="672"/>
    </row>
    <row r="4" spans="1:8" x14ac:dyDescent="0.2">
      <c r="A4" s="115"/>
      <c r="B4" s="115"/>
      <c r="C4" s="115"/>
      <c r="D4" s="115"/>
      <c r="E4" s="115"/>
      <c r="F4" s="115"/>
    </row>
    <row r="5" spans="1:8" ht="25.5" customHeight="1" x14ac:dyDescent="0.2">
      <c r="A5" s="678" t="s">
        <v>287</v>
      </c>
      <c r="B5" s="679"/>
      <c r="C5" s="679" t="s">
        <v>268</v>
      </c>
      <c r="D5" s="679"/>
      <c r="E5" s="679"/>
      <c r="F5" s="679"/>
      <c r="G5" s="679"/>
      <c r="H5" s="680"/>
    </row>
    <row r="6" spans="1:8" ht="25.5" customHeight="1" x14ac:dyDescent="0.2">
      <c r="A6" s="678"/>
      <c r="B6" s="679"/>
      <c r="C6" s="249" t="s">
        <v>344</v>
      </c>
      <c r="D6" s="250" t="s">
        <v>345</v>
      </c>
      <c r="E6" s="187" t="s">
        <v>107</v>
      </c>
      <c r="F6" s="187" t="s">
        <v>346</v>
      </c>
      <c r="G6" s="187" t="s">
        <v>108</v>
      </c>
      <c r="H6" s="274" t="s">
        <v>600</v>
      </c>
    </row>
    <row r="7" spans="1:8" ht="25.5" customHeight="1" x14ac:dyDescent="0.2">
      <c r="A7" s="678"/>
      <c r="B7" s="679"/>
      <c r="C7" s="695" t="s">
        <v>169</v>
      </c>
      <c r="D7" s="695"/>
      <c r="E7" s="695"/>
      <c r="F7" s="695"/>
      <c r="G7" s="695"/>
      <c r="H7" s="696"/>
    </row>
    <row r="8" spans="1:8" x14ac:dyDescent="0.2">
      <c r="A8" s="356"/>
      <c r="B8" s="372"/>
      <c r="C8" s="366"/>
      <c r="D8" s="357"/>
      <c r="E8" s="355"/>
      <c r="F8" s="355"/>
      <c r="G8" s="75"/>
      <c r="H8" s="75"/>
    </row>
    <row r="9" spans="1:8" ht="12.75" customHeight="1" x14ac:dyDescent="0.2">
      <c r="A9" s="367"/>
      <c r="B9" s="295"/>
      <c r="C9" s="692" t="s">
        <v>170</v>
      </c>
      <c r="D9" s="692"/>
      <c r="E9" s="692"/>
      <c r="F9" s="692"/>
      <c r="G9" s="692"/>
      <c r="H9" s="692"/>
    </row>
    <row r="10" spans="1:8" ht="35.450000000000003" customHeight="1" x14ac:dyDescent="0.2">
      <c r="A10" s="133" t="s">
        <v>274</v>
      </c>
      <c r="B10" s="118" t="s">
        <v>113</v>
      </c>
      <c r="C10" s="132">
        <v>467572</v>
      </c>
      <c r="D10" s="132">
        <v>501313</v>
      </c>
      <c r="E10" s="132">
        <v>701104</v>
      </c>
      <c r="F10" s="132">
        <v>485945</v>
      </c>
      <c r="G10" s="132">
        <v>382901</v>
      </c>
      <c r="H10" s="132">
        <v>2538836</v>
      </c>
    </row>
    <row r="11" spans="1:8" ht="12.75" customHeight="1" x14ac:dyDescent="0.2">
      <c r="A11" s="74"/>
      <c r="B11" s="119"/>
      <c r="C11" s="88"/>
      <c r="D11" s="88"/>
      <c r="E11" s="88"/>
      <c r="F11" s="88"/>
      <c r="G11" s="80"/>
      <c r="H11" s="80"/>
    </row>
    <row r="12" spans="1:8" ht="18.600000000000001" customHeight="1" x14ac:dyDescent="0.2">
      <c r="A12" s="199" t="s">
        <v>114</v>
      </c>
      <c r="B12" s="204" t="s">
        <v>115</v>
      </c>
      <c r="C12" s="200">
        <v>168102</v>
      </c>
      <c r="D12" s="200">
        <v>188956</v>
      </c>
      <c r="E12" s="377">
        <v>334756</v>
      </c>
      <c r="F12" s="200">
        <v>171858</v>
      </c>
      <c r="G12" s="359">
        <f>88519+57822</f>
        <v>146341</v>
      </c>
      <c r="H12" s="359">
        <v>1010012</v>
      </c>
    </row>
    <row r="13" spans="1:8" ht="19.899999999999999" customHeight="1" x14ac:dyDescent="0.2">
      <c r="A13" s="203">
        <v>42</v>
      </c>
      <c r="B13" s="204" t="s">
        <v>120</v>
      </c>
      <c r="C13" s="200">
        <v>28786</v>
      </c>
      <c r="D13" s="200">
        <v>62349</v>
      </c>
      <c r="E13" s="200">
        <v>83544</v>
      </c>
      <c r="F13" s="200">
        <v>179421</v>
      </c>
      <c r="G13" s="359">
        <f>44767+128315</f>
        <v>173082</v>
      </c>
      <c r="H13" s="200">
        <v>527182</v>
      </c>
    </row>
    <row r="14" spans="1:8" ht="19.899999999999999" customHeight="1" x14ac:dyDescent="0.2">
      <c r="A14" s="203" t="s">
        <v>121</v>
      </c>
      <c r="B14" s="204" t="s">
        <v>164</v>
      </c>
      <c r="C14" s="200">
        <v>14259</v>
      </c>
      <c r="D14" s="200">
        <v>34028</v>
      </c>
      <c r="E14" s="200">
        <v>30616</v>
      </c>
      <c r="F14" s="200">
        <v>99038</v>
      </c>
      <c r="G14" s="200">
        <f>7725+128315</f>
        <v>136040</v>
      </c>
      <c r="H14" s="200">
        <v>313982</v>
      </c>
    </row>
    <row r="15" spans="1:8" ht="19.899999999999999" customHeight="1" x14ac:dyDescent="0.2">
      <c r="A15" s="199" t="s">
        <v>127</v>
      </c>
      <c r="B15" s="204" t="s">
        <v>265</v>
      </c>
      <c r="C15" s="200">
        <v>6117</v>
      </c>
      <c r="D15" s="200">
        <v>16516</v>
      </c>
      <c r="E15" s="200">
        <v>40710</v>
      </c>
      <c r="F15" s="200">
        <v>57905</v>
      </c>
      <c r="G15" s="200" t="s">
        <v>18</v>
      </c>
      <c r="H15" s="200">
        <v>121247</v>
      </c>
    </row>
    <row r="16" spans="1:8" ht="12.75" customHeight="1" x14ac:dyDescent="0.2">
      <c r="A16" s="199" t="s">
        <v>128</v>
      </c>
      <c r="B16" s="204" t="s">
        <v>129</v>
      </c>
      <c r="C16" s="360">
        <v>3030</v>
      </c>
      <c r="D16" s="360">
        <v>15125</v>
      </c>
      <c r="E16" s="360">
        <v>35055</v>
      </c>
      <c r="F16" s="360">
        <v>43379</v>
      </c>
      <c r="G16" s="360" t="s">
        <v>18</v>
      </c>
      <c r="H16" s="360">
        <v>96589</v>
      </c>
    </row>
    <row r="17" spans="1:8" ht="12.75" customHeight="1" x14ac:dyDescent="0.2">
      <c r="A17" s="199" t="s">
        <v>130</v>
      </c>
      <c r="B17" s="204" t="s">
        <v>131</v>
      </c>
      <c r="C17" s="361" t="s">
        <v>20</v>
      </c>
      <c r="D17" s="361" t="s">
        <v>20</v>
      </c>
      <c r="E17" s="361" t="s">
        <v>20</v>
      </c>
      <c r="F17" s="361" t="s">
        <v>20</v>
      </c>
      <c r="G17" s="360" t="s">
        <v>18</v>
      </c>
      <c r="H17" s="360">
        <v>24658</v>
      </c>
    </row>
    <row r="18" spans="1:8" ht="19.899999999999999" customHeight="1" x14ac:dyDescent="0.2">
      <c r="A18" s="199" t="s">
        <v>132</v>
      </c>
      <c r="B18" s="204" t="s">
        <v>133</v>
      </c>
      <c r="C18" s="360">
        <v>8410</v>
      </c>
      <c r="D18" s="360">
        <v>11805</v>
      </c>
      <c r="E18" s="360">
        <v>12217</v>
      </c>
      <c r="F18" s="361" t="s">
        <v>20</v>
      </c>
      <c r="G18" s="361" t="s">
        <v>20</v>
      </c>
      <c r="H18" s="360">
        <v>91953</v>
      </c>
    </row>
    <row r="19" spans="1:8" ht="12.75" customHeight="1" x14ac:dyDescent="0.2">
      <c r="A19" s="199" t="s">
        <v>136</v>
      </c>
      <c r="B19" s="204" t="s">
        <v>260</v>
      </c>
      <c r="C19" s="360">
        <v>8410</v>
      </c>
      <c r="D19" s="360">
        <v>11805</v>
      </c>
      <c r="E19" s="361" t="s">
        <v>20</v>
      </c>
      <c r="F19" s="361" t="s">
        <v>20</v>
      </c>
      <c r="G19" s="361" t="s">
        <v>20</v>
      </c>
      <c r="H19" s="360">
        <v>87909</v>
      </c>
    </row>
    <row r="20" spans="1:8" ht="19.899999999999999" customHeight="1" x14ac:dyDescent="0.2">
      <c r="A20" s="199" t="s">
        <v>137</v>
      </c>
      <c r="B20" s="204" t="s">
        <v>138</v>
      </c>
      <c r="C20" s="360">
        <v>24694</v>
      </c>
      <c r="D20" s="360">
        <v>35851</v>
      </c>
      <c r="E20" s="361" t="s">
        <v>20</v>
      </c>
      <c r="F20" s="361" t="s">
        <v>20</v>
      </c>
      <c r="G20" s="360" t="s">
        <v>18</v>
      </c>
      <c r="H20" s="360">
        <v>101120</v>
      </c>
    </row>
    <row r="21" spans="1:8" ht="12.75" customHeight="1" x14ac:dyDescent="0.2">
      <c r="A21" s="199" t="s">
        <v>139</v>
      </c>
      <c r="B21" s="204" t="s">
        <v>140</v>
      </c>
      <c r="C21" s="248">
        <v>3755</v>
      </c>
      <c r="D21" s="248">
        <v>11213</v>
      </c>
      <c r="E21" s="266" t="s">
        <v>20</v>
      </c>
      <c r="F21" s="360" t="s">
        <v>18</v>
      </c>
      <c r="G21" s="360" t="s">
        <v>18</v>
      </c>
      <c r="H21" s="248">
        <v>20312</v>
      </c>
    </row>
    <row r="22" spans="1:8" ht="12.75" customHeight="1" x14ac:dyDescent="0.2">
      <c r="A22" s="199" t="s">
        <v>141</v>
      </c>
      <c r="B22" s="204" t="s">
        <v>142</v>
      </c>
      <c r="C22" s="248">
        <v>20939</v>
      </c>
      <c r="D22" s="248">
        <v>24638</v>
      </c>
      <c r="E22" s="266" t="s">
        <v>20</v>
      </c>
      <c r="F22" s="361" t="s">
        <v>20</v>
      </c>
      <c r="G22" s="360" t="s">
        <v>18</v>
      </c>
      <c r="H22" s="248">
        <v>80807</v>
      </c>
    </row>
    <row r="23" spans="1:8" ht="12.75" customHeight="1" x14ac:dyDescent="0.2">
      <c r="A23" s="199" t="s">
        <v>143</v>
      </c>
      <c r="B23" s="204" t="s">
        <v>263</v>
      </c>
      <c r="C23" s="360" t="s">
        <v>18</v>
      </c>
      <c r="D23" s="360" t="s">
        <v>18</v>
      </c>
      <c r="E23" s="360" t="s">
        <v>18</v>
      </c>
      <c r="F23" s="360" t="s">
        <v>18</v>
      </c>
      <c r="G23" s="360" t="s">
        <v>18</v>
      </c>
      <c r="H23" s="360" t="s">
        <v>18</v>
      </c>
    </row>
    <row r="24" spans="1:8" ht="19.899999999999999" customHeight="1" x14ac:dyDescent="0.2">
      <c r="A24" s="199" t="s">
        <v>144</v>
      </c>
      <c r="B24" s="204" t="s">
        <v>145</v>
      </c>
      <c r="C24" s="248">
        <v>245990</v>
      </c>
      <c r="D24" s="248">
        <v>214157</v>
      </c>
      <c r="E24" s="248">
        <v>255772</v>
      </c>
      <c r="F24" s="248">
        <v>121123</v>
      </c>
      <c r="G24" s="360">
        <v>63479</v>
      </c>
      <c r="H24" s="248">
        <v>900521</v>
      </c>
    </row>
    <row r="25" spans="1:8" ht="12.75" customHeight="1" x14ac:dyDescent="0.2">
      <c r="A25" s="199" t="s">
        <v>146</v>
      </c>
      <c r="B25" s="204" t="s">
        <v>147</v>
      </c>
      <c r="C25" s="248">
        <v>204874</v>
      </c>
      <c r="D25" s="360">
        <v>177949</v>
      </c>
      <c r="E25" s="360">
        <v>114425</v>
      </c>
      <c r="F25" s="361" t="s">
        <v>20</v>
      </c>
      <c r="G25" s="361" t="s">
        <v>20</v>
      </c>
      <c r="H25" s="360">
        <v>545618</v>
      </c>
    </row>
    <row r="26" spans="1:8" ht="12.75" customHeight="1" x14ac:dyDescent="0.2">
      <c r="A26" s="201" t="s">
        <v>148</v>
      </c>
      <c r="B26" s="276" t="s">
        <v>149</v>
      </c>
      <c r="C26" s="380">
        <v>87918</v>
      </c>
      <c r="D26" s="378">
        <v>87272</v>
      </c>
      <c r="E26" s="360">
        <v>71976</v>
      </c>
      <c r="F26" s="360" t="s">
        <v>18</v>
      </c>
      <c r="G26" s="360" t="s">
        <v>18</v>
      </c>
      <c r="H26" s="378">
        <v>247166</v>
      </c>
    </row>
    <row r="27" spans="1:8" ht="12.75" customHeight="1" x14ac:dyDescent="0.2">
      <c r="A27" s="201" t="s">
        <v>150</v>
      </c>
      <c r="B27" s="276" t="s">
        <v>151</v>
      </c>
      <c r="C27" s="381">
        <v>116956</v>
      </c>
      <c r="D27" s="248">
        <v>90677</v>
      </c>
      <c r="E27" s="248">
        <v>42448</v>
      </c>
      <c r="F27" s="266" t="s">
        <v>20</v>
      </c>
      <c r="G27" s="266" t="s">
        <v>20</v>
      </c>
      <c r="H27" s="248">
        <v>298452</v>
      </c>
    </row>
    <row r="28" spans="1:8" ht="19.899999999999999" customHeight="1" x14ac:dyDescent="0.2">
      <c r="A28" s="201" t="s">
        <v>152</v>
      </c>
      <c r="B28" s="276" t="s">
        <v>261</v>
      </c>
      <c r="C28" s="381">
        <v>41117</v>
      </c>
      <c r="D28" s="248">
        <v>36208</v>
      </c>
      <c r="E28" s="248">
        <v>141348</v>
      </c>
      <c r="F28" s="266" t="s">
        <v>20</v>
      </c>
      <c r="G28" s="361" t="s">
        <v>20</v>
      </c>
      <c r="H28" s="248">
        <v>354903</v>
      </c>
    </row>
    <row r="29" spans="1:8" ht="12.75" customHeight="1" x14ac:dyDescent="0.2">
      <c r="A29" s="206" t="s">
        <v>153</v>
      </c>
      <c r="B29" s="276" t="s">
        <v>154</v>
      </c>
      <c r="C29" s="371">
        <v>7198</v>
      </c>
      <c r="D29" s="361" t="s">
        <v>20</v>
      </c>
      <c r="E29" s="361" t="s">
        <v>20</v>
      </c>
      <c r="F29" s="360">
        <v>6013</v>
      </c>
      <c r="G29" s="360" t="s">
        <v>18</v>
      </c>
      <c r="H29" s="360">
        <v>72561</v>
      </c>
    </row>
    <row r="30" spans="1:8" ht="12.75" customHeight="1" x14ac:dyDescent="0.2">
      <c r="A30" s="201" t="s">
        <v>155</v>
      </c>
      <c r="B30" s="276" t="s">
        <v>264</v>
      </c>
      <c r="C30" s="382" t="s">
        <v>20</v>
      </c>
      <c r="D30" s="266" t="s">
        <v>20</v>
      </c>
      <c r="E30" s="360" t="s">
        <v>18</v>
      </c>
      <c r="F30" s="360" t="s">
        <v>18</v>
      </c>
      <c r="G30" s="360" t="s">
        <v>18</v>
      </c>
      <c r="H30" s="248">
        <v>7807</v>
      </c>
    </row>
    <row r="31" spans="1:8" ht="12.75" customHeight="1" x14ac:dyDescent="0.2">
      <c r="A31" s="201" t="s">
        <v>156</v>
      </c>
      <c r="B31" s="276" t="s">
        <v>259</v>
      </c>
      <c r="C31" s="381">
        <v>29240</v>
      </c>
      <c r="D31" s="248">
        <v>26022</v>
      </c>
      <c r="E31" s="266" t="s">
        <v>20</v>
      </c>
      <c r="F31" s="266" t="s">
        <v>20</v>
      </c>
      <c r="G31" s="361" t="s">
        <v>20</v>
      </c>
      <c r="H31" s="248">
        <v>274534</v>
      </c>
    </row>
    <row r="32" spans="1:8" ht="12.75" customHeight="1" x14ac:dyDescent="0.2">
      <c r="A32" s="376"/>
      <c r="B32" s="387"/>
      <c r="C32" s="383"/>
      <c r="D32" s="374"/>
      <c r="E32" s="374"/>
      <c r="F32" s="374"/>
      <c r="G32" s="374"/>
      <c r="H32" s="374"/>
    </row>
    <row r="33" spans="1:8" ht="12.75" customHeight="1" x14ac:dyDescent="0.2">
      <c r="A33" s="376"/>
      <c r="B33" s="387"/>
      <c r="C33" s="694" t="s">
        <v>630</v>
      </c>
      <c r="D33" s="694"/>
      <c r="E33" s="694"/>
      <c r="F33" s="694"/>
      <c r="G33" s="694"/>
      <c r="H33" s="694"/>
    </row>
    <row r="34" spans="1:8" ht="12.75" customHeight="1" x14ac:dyDescent="0.2">
      <c r="A34" s="376"/>
      <c r="B34" s="387"/>
      <c r="C34" s="379"/>
      <c r="D34" s="379"/>
      <c r="E34" s="379"/>
      <c r="F34" s="379"/>
      <c r="G34" s="379"/>
      <c r="H34" s="379"/>
    </row>
    <row r="35" spans="1:8" ht="12.75" customHeight="1" x14ac:dyDescent="0.2">
      <c r="A35" s="376"/>
      <c r="B35" s="276" t="s">
        <v>171</v>
      </c>
      <c r="C35" s="384">
        <v>6982</v>
      </c>
      <c r="D35" s="375">
        <v>9574</v>
      </c>
      <c r="E35" s="375">
        <v>8610</v>
      </c>
      <c r="F35" s="375">
        <v>5373</v>
      </c>
      <c r="G35" s="375">
        <f>1819+5046</f>
        <v>6865</v>
      </c>
      <c r="H35" s="375">
        <v>37403</v>
      </c>
    </row>
    <row r="36" spans="1:8" ht="25.5" customHeight="1" x14ac:dyDescent="0.2">
      <c r="A36" s="376"/>
      <c r="B36" s="204" t="s">
        <v>631</v>
      </c>
      <c r="C36" s="385"/>
      <c r="D36" s="279"/>
      <c r="E36" s="279"/>
      <c r="F36" s="279"/>
      <c r="G36" s="279"/>
      <c r="H36" s="279"/>
    </row>
    <row r="37" spans="1:8" ht="12.75" customHeight="1" x14ac:dyDescent="0.2">
      <c r="A37" s="376"/>
      <c r="B37" s="276"/>
      <c r="C37" s="386"/>
      <c r="D37" s="376"/>
      <c r="E37" s="376"/>
      <c r="F37" s="376"/>
      <c r="G37" s="376"/>
      <c r="H37" s="376"/>
    </row>
    <row r="38" spans="1:8" ht="12.75" customHeight="1" x14ac:dyDescent="0.2">
      <c r="A38" s="388"/>
      <c r="B38" s="389" t="s">
        <v>168</v>
      </c>
      <c r="C38" s="390">
        <v>474554</v>
      </c>
      <c r="D38" s="390">
        <v>510887</v>
      </c>
      <c r="E38" s="390">
        <v>709715</v>
      </c>
      <c r="F38" s="390">
        <v>491317</v>
      </c>
      <c r="G38" s="390">
        <f>198583+191183</f>
        <v>389766</v>
      </c>
      <c r="H38" s="390">
        <v>2576239</v>
      </c>
    </row>
    <row r="39" spans="1:8" x14ac:dyDescent="0.2">
      <c r="C39" s="75"/>
      <c r="D39" s="75"/>
      <c r="E39" s="75"/>
      <c r="F39" s="75"/>
    </row>
    <row r="40" spans="1:8" x14ac:dyDescent="0.2">
      <c r="C40" s="75"/>
      <c r="D40" s="75"/>
      <c r="E40" s="75"/>
      <c r="F40" s="75"/>
    </row>
  </sheetData>
  <mergeCells count="8">
    <mergeCell ref="C9:H9"/>
    <mergeCell ref="A3:H3"/>
    <mergeCell ref="A2:H2"/>
    <mergeCell ref="A1:H1"/>
    <mergeCell ref="C33:H33"/>
    <mergeCell ref="A5:B7"/>
    <mergeCell ref="C5:H5"/>
    <mergeCell ref="C7:H7"/>
  </mergeCells>
  <conditionalFormatting sqref="A8:H38">
    <cfRule type="expression" dxfId="3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view="pageLayout" topLeftCell="I16" zoomScaleNormal="100" workbookViewId="0">
      <selection activeCell="S20" sqref="S20"/>
    </sheetView>
  </sheetViews>
  <sheetFormatPr baseColWidth="10" defaultRowHeight="12.75" x14ac:dyDescent="0.2"/>
  <cols>
    <col min="1" max="1" width="4" customWidth="1"/>
    <col min="2" max="2" width="37.85546875" customWidth="1"/>
    <col min="3" max="5" width="8.140625" customWidth="1"/>
    <col min="6" max="6" width="7.5703125" customWidth="1"/>
    <col min="7" max="7" width="9.42578125" customWidth="1"/>
    <col min="8" max="8" width="8.7109375" customWidth="1"/>
    <col min="9" max="9" width="4" customWidth="1"/>
    <col min="10" max="10" width="37.85546875" customWidth="1"/>
    <col min="11" max="12" width="7.5703125" customWidth="1"/>
    <col min="13" max="13" width="8.140625" customWidth="1"/>
    <col min="14" max="14" width="7.5703125" customWidth="1"/>
    <col min="15" max="15" width="9.140625" customWidth="1"/>
    <col min="16" max="16" width="8.140625" customWidth="1"/>
    <col min="17" max="17" width="4" customWidth="1"/>
    <col min="18" max="18" width="41" customWidth="1"/>
  </cols>
  <sheetData>
    <row r="1" spans="1:22" ht="14.25" customHeight="1" x14ac:dyDescent="0.2">
      <c r="A1" s="702" t="s">
        <v>352</v>
      </c>
      <c r="B1" s="702"/>
      <c r="C1" s="702"/>
      <c r="D1" s="702"/>
      <c r="E1" s="702"/>
      <c r="F1" s="702"/>
      <c r="G1" s="702"/>
      <c r="H1" s="702"/>
      <c r="I1" s="400" t="s">
        <v>352</v>
      </c>
      <c r="J1" s="400"/>
      <c r="K1" s="400"/>
      <c r="L1" s="400"/>
      <c r="M1" s="400"/>
      <c r="N1" s="400"/>
      <c r="O1" s="400"/>
      <c r="P1" s="400"/>
      <c r="Q1" s="400" t="s">
        <v>352</v>
      </c>
      <c r="R1" s="400"/>
      <c r="S1" s="400"/>
      <c r="T1" s="400"/>
      <c r="U1" s="400"/>
      <c r="V1" s="400"/>
    </row>
    <row r="2" spans="1:22" ht="19.899999999999999" customHeight="1" x14ac:dyDescent="0.2">
      <c r="A2" s="697" t="s">
        <v>343</v>
      </c>
      <c r="B2" s="697"/>
      <c r="C2" s="697"/>
      <c r="D2" s="697"/>
      <c r="E2" s="697"/>
      <c r="F2" s="697"/>
      <c r="G2" s="697"/>
      <c r="H2" s="697"/>
      <c r="I2" s="429" t="s">
        <v>343</v>
      </c>
      <c r="J2" s="400"/>
      <c r="K2" s="400"/>
      <c r="L2" s="400"/>
      <c r="M2" s="400"/>
      <c r="N2" s="400"/>
      <c r="O2" s="400"/>
      <c r="P2" s="400"/>
      <c r="Q2" s="429" t="s">
        <v>343</v>
      </c>
      <c r="R2" s="400"/>
      <c r="S2" s="400"/>
      <c r="T2" s="400"/>
      <c r="U2" s="400"/>
      <c r="V2" s="400"/>
    </row>
    <row r="3" spans="1:22" ht="19.899999999999999" customHeight="1" x14ac:dyDescent="0.2">
      <c r="A3" s="698" t="s">
        <v>632</v>
      </c>
      <c r="B3" s="698"/>
      <c r="C3" s="698"/>
      <c r="D3" s="698"/>
      <c r="E3" s="698"/>
      <c r="F3" s="698"/>
      <c r="G3" s="698"/>
      <c r="H3" s="698"/>
      <c r="I3" s="705" t="s">
        <v>732</v>
      </c>
      <c r="J3" s="705"/>
      <c r="K3" s="705"/>
      <c r="L3" s="705"/>
      <c r="M3" s="705"/>
      <c r="N3" s="705"/>
      <c r="O3" s="705"/>
      <c r="P3" s="705"/>
      <c r="Q3" s="430" t="s">
        <v>732</v>
      </c>
      <c r="R3" s="400"/>
      <c r="S3" s="400"/>
      <c r="T3" s="400"/>
      <c r="U3" s="400"/>
      <c r="V3" s="400"/>
    </row>
    <row r="4" spans="1:22" x14ac:dyDescent="0.2">
      <c r="A4" s="397"/>
      <c r="B4" s="397"/>
      <c r="C4" s="397"/>
      <c r="D4" s="397"/>
      <c r="E4" s="397"/>
      <c r="F4" s="397"/>
      <c r="G4" s="397"/>
      <c r="H4" s="397"/>
      <c r="I4" s="397"/>
      <c r="J4" s="397"/>
      <c r="K4" s="397"/>
      <c r="L4" s="397"/>
      <c r="M4" s="397"/>
      <c r="N4" s="397"/>
      <c r="O4" s="397"/>
      <c r="P4" s="397"/>
      <c r="Q4" s="397"/>
      <c r="R4" s="397"/>
      <c r="S4" s="397"/>
      <c r="T4" s="397"/>
      <c r="U4" s="397"/>
      <c r="V4" s="397"/>
    </row>
    <row r="5" spans="1:22" ht="15.6" customHeight="1" x14ac:dyDescent="0.2">
      <c r="A5" s="703" t="s">
        <v>256</v>
      </c>
      <c r="B5" s="431" t="s">
        <v>353</v>
      </c>
      <c r="C5" s="432" t="s">
        <v>354</v>
      </c>
      <c r="D5" s="432" t="s">
        <v>355</v>
      </c>
      <c r="E5" s="432" t="s">
        <v>356</v>
      </c>
      <c r="F5" s="432" t="s">
        <v>357</v>
      </c>
      <c r="G5" s="432" t="s">
        <v>358</v>
      </c>
      <c r="H5" s="433" t="s">
        <v>359</v>
      </c>
      <c r="I5" s="701" t="s">
        <v>256</v>
      </c>
      <c r="J5" s="431" t="s">
        <v>353</v>
      </c>
      <c r="K5" s="432" t="s">
        <v>360</v>
      </c>
      <c r="L5" s="432" t="s">
        <v>361</v>
      </c>
      <c r="M5" s="432" t="s">
        <v>362</v>
      </c>
      <c r="N5" s="432" t="s">
        <v>363</v>
      </c>
      <c r="O5" s="432" t="s">
        <v>364</v>
      </c>
      <c r="P5" s="433" t="s">
        <v>365</v>
      </c>
      <c r="Q5" s="701" t="s">
        <v>256</v>
      </c>
      <c r="R5" s="431" t="s">
        <v>353</v>
      </c>
      <c r="S5" s="433" t="s">
        <v>366</v>
      </c>
      <c r="T5" s="432" t="s">
        <v>367</v>
      </c>
      <c r="U5" s="432" t="s">
        <v>368</v>
      </c>
      <c r="V5" s="699" t="s">
        <v>380</v>
      </c>
    </row>
    <row r="6" spans="1:22" ht="26.85" customHeight="1" x14ac:dyDescent="0.2">
      <c r="A6" s="704"/>
      <c r="B6" s="148" t="s">
        <v>369</v>
      </c>
      <c r="C6" s="148" t="s">
        <v>633</v>
      </c>
      <c r="D6" s="148" t="s">
        <v>370</v>
      </c>
      <c r="E6" s="148" t="s">
        <v>371</v>
      </c>
      <c r="F6" s="148" t="s">
        <v>634</v>
      </c>
      <c r="G6" s="148" t="s">
        <v>635</v>
      </c>
      <c r="H6" s="149" t="s">
        <v>636</v>
      </c>
      <c r="I6" s="701"/>
      <c r="J6" s="148" t="s">
        <v>369</v>
      </c>
      <c r="K6" s="148" t="s">
        <v>372</v>
      </c>
      <c r="L6" s="148" t="s">
        <v>637</v>
      </c>
      <c r="M6" s="148" t="s">
        <v>373</v>
      </c>
      <c r="N6" s="148" t="s">
        <v>374</v>
      </c>
      <c r="O6" s="148" t="s">
        <v>375</v>
      </c>
      <c r="P6" s="149" t="s">
        <v>376</v>
      </c>
      <c r="Q6" s="701"/>
      <c r="R6" s="148" t="s">
        <v>369</v>
      </c>
      <c r="S6" s="149" t="s">
        <v>377</v>
      </c>
      <c r="T6" s="148" t="s">
        <v>378</v>
      </c>
      <c r="U6" s="148" t="s">
        <v>379</v>
      </c>
      <c r="V6" s="700"/>
    </row>
    <row r="7" spans="1:22" x14ac:dyDescent="0.2">
      <c r="A7" s="399"/>
      <c r="B7" s="401"/>
      <c r="C7" s="399"/>
      <c r="D7" s="399"/>
      <c r="E7" s="399"/>
      <c r="F7" s="399"/>
      <c r="G7" s="399"/>
      <c r="H7" s="399"/>
      <c r="I7" s="399"/>
      <c r="J7" s="434"/>
      <c r="K7" s="399"/>
      <c r="L7" s="399"/>
      <c r="M7" s="399"/>
      <c r="N7" s="399"/>
      <c r="O7" s="399"/>
      <c r="P7" s="399"/>
      <c r="Q7" s="399"/>
      <c r="R7" s="434"/>
      <c r="S7" s="399"/>
      <c r="T7" s="399"/>
      <c r="U7" s="399"/>
      <c r="V7" s="399"/>
    </row>
    <row r="8" spans="1:22" ht="12.75" customHeight="1" x14ac:dyDescent="0.2">
      <c r="A8" s="428" t="s">
        <v>588</v>
      </c>
      <c r="B8" s="402" t="s">
        <v>381</v>
      </c>
      <c r="C8" s="405">
        <v>28</v>
      </c>
      <c r="D8" s="405">
        <v>56</v>
      </c>
      <c r="E8" s="405">
        <v>96</v>
      </c>
      <c r="F8" s="405">
        <v>57</v>
      </c>
      <c r="G8" s="405">
        <v>146</v>
      </c>
      <c r="H8" s="405">
        <v>157</v>
      </c>
      <c r="I8" s="428" t="s">
        <v>588</v>
      </c>
      <c r="J8" s="402" t="s">
        <v>381</v>
      </c>
      <c r="K8" s="398">
        <v>273</v>
      </c>
      <c r="L8" s="398">
        <v>176</v>
      </c>
      <c r="M8" s="398">
        <v>251</v>
      </c>
      <c r="N8" s="398">
        <v>115</v>
      </c>
      <c r="O8" s="398">
        <v>261</v>
      </c>
      <c r="P8" s="398">
        <v>288</v>
      </c>
      <c r="Q8" s="428" t="s">
        <v>588</v>
      </c>
      <c r="R8" s="402" t="s">
        <v>381</v>
      </c>
      <c r="S8" s="437">
        <v>251</v>
      </c>
      <c r="T8" s="437">
        <v>139</v>
      </c>
      <c r="U8" s="437">
        <v>161</v>
      </c>
      <c r="V8" s="438">
        <v>2455</v>
      </c>
    </row>
    <row r="9" spans="1:22" ht="19.899999999999999" customHeight="1" x14ac:dyDescent="0.2">
      <c r="A9" s="421"/>
      <c r="B9" s="204" t="s">
        <v>640</v>
      </c>
      <c r="C9" s="405"/>
      <c r="D9" s="405"/>
      <c r="E9" s="405"/>
      <c r="F9" s="405"/>
      <c r="G9" s="405"/>
      <c r="H9" s="405"/>
      <c r="I9" s="421"/>
      <c r="J9" s="204" t="s">
        <v>640</v>
      </c>
      <c r="K9" s="398"/>
      <c r="L9" s="398"/>
      <c r="M9" s="398"/>
      <c r="N9" s="398"/>
      <c r="O9" s="398"/>
      <c r="P9" s="398"/>
      <c r="Q9" s="421"/>
      <c r="R9" s="204" t="s">
        <v>640</v>
      </c>
      <c r="S9" s="437"/>
      <c r="T9" s="437"/>
      <c r="U9" s="437"/>
      <c r="V9" s="438"/>
    </row>
    <row r="10" spans="1:22" ht="12.2" customHeight="1" x14ac:dyDescent="0.2">
      <c r="A10" s="426" t="s">
        <v>589</v>
      </c>
      <c r="B10" s="204" t="s">
        <v>641</v>
      </c>
      <c r="C10" s="406">
        <v>14</v>
      </c>
      <c r="D10" s="406">
        <v>16</v>
      </c>
      <c r="E10" s="406">
        <v>39</v>
      </c>
      <c r="F10" s="406">
        <v>22</v>
      </c>
      <c r="G10" s="406">
        <v>51</v>
      </c>
      <c r="H10" s="406">
        <v>63</v>
      </c>
      <c r="I10" s="426" t="s">
        <v>589</v>
      </c>
      <c r="J10" s="204" t="s">
        <v>641</v>
      </c>
      <c r="K10" s="306">
        <v>108</v>
      </c>
      <c r="L10" s="306">
        <v>61</v>
      </c>
      <c r="M10" s="306">
        <v>89</v>
      </c>
      <c r="N10" s="306">
        <v>34</v>
      </c>
      <c r="O10" s="306">
        <v>90</v>
      </c>
      <c r="P10" s="306">
        <v>105</v>
      </c>
      <c r="Q10" s="426" t="s">
        <v>589</v>
      </c>
      <c r="R10" s="204" t="s">
        <v>641</v>
      </c>
      <c r="S10" s="439">
        <v>86</v>
      </c>
      <c r="T10" s="439">
        <v>54</v>
      </c>
      <c r="U10" s="439">
        <v>46</v>
      </c>
      <c r="V10" s="440">
        <v>878</v>
      </c>
    </row>
    <row r="11" spans="1:22" ht="12.2" customHeight="1" x14ac:dyDescent="0.2">
      <c r="A11" s="426" t="s">
        <v>596</v>
      </c>
      <c r="B11" s="204" t="s">
        <v>283</v>
      </c>
      <c r="C11" s="406">
        <v>2</v>
      </c>
      <c r="D11" s="406">
        <v>1</v>
      </c>
      <c r="E11" s="406">
        <v>8</v>
      </c>
      <c r="F11" s="406">
        <v>9</v>
      </c>
      <c r="G11" s="406">
        <v>10</v>
      </c>
      <c r="H11" s="406">
        <v>9</v>
      </c>
      <c r="I11" s="426" t="s">
        <v>596</v>
      </c>
      <c r="J11" s="204" t="s">
        <v>283</v>
      </c>
      <c r="K11" s="306">
        <v>15</v>
      </c>
      <c r="L11" s="306">
        <v>10</v>
      </c>
      <c r="M11" s="306">
        <v>18</v>
      </c>
      <c r="N11" s="306">
        <v>2</v>
      </c>
      <c r="O11" s="306">
        <v>25</v>
      </c>
      <c r="P11" s="306">
        <v>16</v>
      </c>
      <c r="Q11" s="426" t="s">
        <v>596</v>
      </c>
      <c r="R11" s="204" t="s">
        <v>283</v>
      </c>
      <c r="S11" s="439">
        <v>22</v>
      </c>
      <c r="T11" s="439">
        <v>5</v>
      </c>
      <c r="U11" s="439">
        <v>9</v>
      </c>
      <c r="V11" s="440">
        <v>161</v>
      </c>
    </row>
    <row r="12" spans="1:22" ht="12.2" customHeight="1" x14ac:dyDescent="0.2">
      <c r="A12" s="426" t="s">
        <v>595</v>
      </c>
      <c r="B12" s="204" t="s">
        <v>642</v>
      </c>
      <c r="C12" s="407">
        <v>1</v>
      </c>
      <c r="D12" s="406" t="s">
        <v>18</v>
      </c>
      <c r="E12" s="406">
        <v>5</v>
      </c>
      <c r="F12" s="406">
        <v>4</v>
      </c>
      <c r="G12" s="406">
        <v>7</v>
      </c>
      <c r="H12" s="406">
        <v>7</v>
      </c>
      <c r="I12" s="426" t="s">
        <v>595</v>
      </c>
      <c r="J12" s="204" t="s">
        <v>642</v>
      </c>
      <c r="K12" s="306">
        <v>8</v>
      </c>
      <c r="L12" s="306">
        <v>2</v>
      </c>
      <c r="M12" s="306">
        <v>12</v>
      </c>
      <c r="N12" s="306">
        <v>1</v>
      </c>
      <c r="O12" s="306">
        <v>12</v>
      </c>
      <c r="P12" s="306">
        <v>10</v>
      </c>
      <c r="Q12" s="426" t="s">
        <v>595</v>
      </c>
      <c r="R12" s="204" t="s">
        <v>642</v>
      </c>
      <c r="S12" s="439">
        <v>9</v>
      </c>
      <c r="T12" s="439">
        <v>3</v>
      </c>
      <c r="U12" s="441">
        <v>3</v>
      </c>
      <c r="V12" s="440">
        <v>84</v>
      </c>
    </row>
    <row r="13" spans="1:22" ht="24.2" customHeight="1" x14ac:dyDescent="0.2">
      <c r="A13" s="427" t="s">
        <v>594</v>
      </c>
      <c r="B13" s="204" t="s">
        <v>645</v>
      </c>
      <c r="C13" s="407" t="s">
        <v>18</v>
      </c>
      <c r="D13" s="407">
        <v>1</v>
      </c>
      <c r="E13" s="406">
        <v>3</v>
      </c>
      <c r="F13" s="406">
        <v>2</v>
      </c>
      <c r="G13" s="406">
        <v>3</v>
      </c>
      <c r="H13" s="406">
        <v>1</v>
      </c>
      <c r="I13" s="427" t="s">
        <v>594</v>
      </c>
      <c r="J13" s="204" t="s">
        <v>645</v>
      </c>
      <c r="K13" s="306">
        <v>3</v>
      </c>
      <c r="L13" s="306">
        <v>2</v>
      </c>
      <c r="M13" s="306">
        <v>3</v>
      </c>
      <c r="N13" s="306" t="s">
        <v>18</v>
      </c>
      <c r="O13" s="306">
        <v>9</v>
      </c>
      <c r="P13" s="306">
        <v>1</v>
      </c>
      <c r="Q13" s="427" t="s">
        <v>594</v>
      </c>
      <c r="R13" s="204" t="s">
        <v>645</v>
      </c>
      <c r="S13" s="439">
        <v>7</v>
      </c>
      <c r="T13" s="439">
        <v>1</v>
      </c>
      <c r="U13" s="439">
        <v>4</v>
      </c>
      <c r="V13" s="440">
        <v>40</v>
      </c>
    </row>
    <row r="14" spans="1:22" ht="12.2" customHeight="1" x14ac:dyDescent="0.2">
      <c r="A14" s="426" t="s">
        <v>593</v>
      </c>
      <c r="B14" s="204" t="s">
        <v>240</v>
      </c>
      <c r="C14" s="406">
        <v>1</v>
      </c>
      <c r="D14" s="407" t="s">
        <v>18</v>
      </c>
      <c r="E14" s="407" t="s">
        <v>18</v>
      </c>
      <c r="F14" s="406">
        <v>3</v>
      </c>
      <c r="G14" s="407" t="s">
        <v>18</v>
      </c>
      <c r="H14" s="406">
        <v>1</v>
      </c>
      <c r="I14" s="426" t="s">
        <v>593</v>
      </c>
      <c r="J14" s="204" t="s">
        <v>240</v>
      </c>
      <c r="K14" s="306">
        <v>4</v>
      </c>
      <c r="L14" s="306">
        <v>6</v>
      </c>
      <c r="M14" s="306">
        <v>3</v>
      </c>
      <c r="N14" s="306">
        <v>1</v>
      </c>
      <c r="O14" s="306">
        <v>4</v>
      </c>
      <c r="P14" s="306">
        <v>5</v>
      </c>
      <c r="Q14" s="426" t="s">
        <v>593</v>
      </c>
      <c r="R14" s="204" t="s">
        <v>240</v>
      </c>
      <c r="S14" s="439">
        <v>6</v>
      </c>
      <c r="T14" s="439">
        <v>1</v>
      </c>
      <c r="U14" s="439">
        <v>2</v>
      </c>
      <c r="V14" s="440">
        <v>37</v>
      </c>
    </row>
    <row r="15" spans="1:22" ht="24.2" customHeight="1" x14ac:dyDescent="0.2">
      <c r="A15" s="427" t="s">
        <v>592</v>
      </c>
      <c r="B15" s="204" t="s">
        <v>662</v>
      </c>
      <c r="C15" s="407" t="s">
        <v>18</v>
      </c>
      <c r="D15" s="408">
        <v>4</v>
      </c>
      <c r="E15" s="408">
        <v>2</v>
      </c>
      <c r="F15" s="408">
        <v>3</v>
      </c>
      <c r="G15" s="408">
        <v>15</v>
      </c>
      <c r="H15" s="408">
        <v>11</v>
      </c>
      <c r="I15" s="427" t="s">
        <v>592</v>
      </c>
      <c r="J15" s="204" t="s">
        <v>662</v>
      </c>
      <c r="K15" s="391">
        <v>14</v>
      </c>
      <c r="L15" s="391">
        <v>10</v>
      </c>
      <c r="M15" s="391">
        <v>16</v>
      </c>
      <c r="N15" s="391">
        <v>9</v>
      </c>
      <c r="O15" s="391">
        <v>15</v>
      </c>
      <c r="P15" s="391">
        <v>13</v>
      </c>
      <c r="Q15" s="427" t="s">
        <v>592</v>
      </c>
      <c r="R15" s="204" t="s">
        <v>662</v>
      </c>
      <c r="S15" s="442">
        <v>21</v>
      </c>
      <c r="T15" s="442">
        <v>5</v>
      </c>
      <c r="U15" s="442">
        <v>12</v>
      </c>
      <c r="V15" s="443">
        <v>150</v>
      </c>
    </row>
    <row r="16" spans="1:22" ht="12.2" customHeight="1" x14ac:dyDescent="0.2">
      <c r="A16" s="426" t="s">
        <v>591</v>
      </c>
      <c r="B16" s="204" t="s">
        <v>247</v>
      </c>
      <c r="C16" s="409">
        <v>12</v>
      </c>
      <c r="D16" s="406">
        <v>35</v>
      </c>
      <c r="E16" s="406">
        <v>47</v>
      </c>
      <c r="F16" s="406">
        <v>23</v>
      </c>
      <c r="G16" s="406">
        <v>70</v>
      </c>
      <c r="H16" s="406">
        <v>74</v>
      </c>
      <c r="I16" s="426" t="s">
        <v>591</v>
      </c>
      <c r="J16" s="204" t="s">
        <v>247</v>
      </c>
      <c r="K16" s="306">
        <v>136</v>
      </c>
      <c r="L16" s="306">
        <v>95</v>
      </c>
      <c r="M16" s="306">
        <v>128</v>
      </c>
      <c r="N16" s="306">
        <v>70</v>
      </c>
      <c r="O16" s="306">
        <v>131</v>
      </c>
      <c r="P16" s="306">
        <v>154</v>
      </c>
      <c r="Q16" s="426" t="s">
        <v>591</v>
      </c>
      <c r="R16" s="204" t="s">
        <v>247</v>
      </c>
      <c r="S16" s="439">
        <v>122</v>
      </c>
      <c r="T16" s="439">
        <v>75</v>
      </c>
      <c r="U16" s="439">
        <v>94</v>
      </c>
      <c r="V16" s="443">
        <v>1266</v>
      </c>
    </row>
    <row r="17" spans="1:22" ht="12.2" customHeight="1" x14ac:dyDescent="0.2">
      <c r="A17" s="426" t="s">
        <v>590</v>
      </c>
      <c r="B17" s="204" t="s">
        <v>663</v>
      </c>
      <c r="C17" s="409">
        <v>4</v>
      </c>
      <c r="D17" s="406">
        <v>21</v>
      </c>
      <c r="E17" s="406">
        <v>24</v>
      </c>
      <c r="F17" s="406">
        <v>8</v>
      </c>
      <c r="G17" s="406">
        <v>14</v>
      </c>
      <c r="H17" s="406">
        <v>14</v>
      </c>
      <c r="I17" s="426" t="s">
        <v>590</v>
      </c>
      <c r="J17" s="204" t="s">
        <v>663</v>
      </c>
      <c r="K17" s="306">
        <v>38</v>
      </c>
      <c r="L17" s="306">
        <v>28</v>
      </c>
      <c r="M17" s="306">
        <v>29</v>
      </c>
      <c r="N17" s="306">
        <v>28</v>
      </c>
      <c r="O17" s="306">
        <v>51</v>
      </c>
      <c r="P17" s="306">
        <v>55</v>
      </c>
      <c r="Q17" s="426" t="s">
        <v>590</v>
      </c>
      <c r="R17" s="204" t="s">
        <v>663</v>
      </c>
      <c r="S17" s="439">
        <v>28</v>
      </c>
      <c r="T17" s="439">
        <v>18</v>
      </c>
      <c r="U17" s="439">
        <v>20</v>
      </c>
      <c r="V17" s="440">
        <v>380</v>
      </c>
    </row>
    <row r="18" spans="1:22" ht="12.2" customHeight="1" x14ac:dyDescent="0.2">
      <c r="A18" s="422">
        <v>10</v>
      </c>
      <c r="B18" s="204" t="s">
        <v>648</v>
      </c>
      <c r="C18" s="409">
        <v>2</v>
      </c>
      <c r="D18" s="406">
        <v>4</v>
      </c>
      <c r="E18" s="406">
        <v>9</v>
      </c>
      <c r="F18" s="406">
        <v>8</v>
      </c>
      <c r="G18" s="406">
        <v>42</v>
      </c>
      <c r="H18" s="406">
        <v>40</v>
      </c>
      <c r="I18" s="422">
        <v>10</v>
      </c>
      <c r="J18" s="204" t="s">
        <v>648</v>
      </c>
      <c r="K18" s="306">
        <v>75</v>
      </c>
      <c r="L18" s="306">
        <v>46</v>
      </c>
      <c r="M18" s="306">
        <v>51</v>
      </c>
      <c r="N18" s="306">
        <v>25</v>
      </c>
      <c r="O18" s="306">
        <v>56</v>
      </c>
      <c r="P18" s="306">
        <v>65</v>
      </c>
      <c r="Q18" s="422">
        <v>10</v>
      </c>
      <c r="R18" s="204" t="s">
        <v>648</v>
      </c>
      <c r="S18" s="439">
        <v>62</v>
      </c>
      <c r="T18" s="439">
        <v>33</v>
      </c>
      <c r="U18" s="439">
        <v>39</v>
      </c>
      <c r="V18" s="440">
        <v>557</v>
      </c>
    </row>
    <row r="19" spans="1:22" ht="12.2" customHeight="1" x14ac:dyDescent="0.2">
      <c r="A19" s="422">
        <v>11</v>
      </c>
      <c r="B19" s="204" t="s">
        <v>251</v>
      </c>
      <c r="C19" s="409">
        <v>5</v>
      </c>
      <c r="D19" s="406">
        <v>8</v>
      </c>
      <c r="E19" s="406">
        <v>14</v>
      </c>
      <c r="F19" s="406">
        <v>7</v>
      </c>
      <c r="G19" s="406">
        <v>14</v>
      </c>
      <c r="H19" s="406">
        <v>20</v>
      </c>
      <c r="I19" s="422">
        <v>11</v>
      </c>
      <c r="J19" s="204" t="s">
        <v>251</v>
      </c>
      <c r="K19" s="306">
        <v>23</v>
      </c>
      <c r="L19" s="306">
        <v>21</v>
      </c>
      <c r="M19" s="306">
        <v>48</v>
      </c>
      <c r="N19" s="306">
        <v>17</v>
      </c>
      <c r="O19" s="306">
        <v>24</v>
      </c>
      <c r="P19" s="306">
        <v>34</v>
      </c>
      <c r="Q19" s="422">
        <v>11</v>
      </c>
      <c r="R19" s="204" t="s">
        <v>251</v>
      </c>
      <c r="S19" s="439">
        <v>32</v>
      </c>
      <c r="T19" s="439">
        <v>24</v>
      </c>
      <c r="U19" s="439">
        <v>35</v>
      </c>
      <c r="V19" s="440">
        <v>256</v>
      </c>
    </row>
    <row r="20" spans="1:22" ht="19.899999999999999" customHeight="1" x14ac:dyDescent="0.2">
      <c r="A20" s="424"/>
      <c r="B20" s="403" t="s">
        <v>643</v>
      </c>
      <c r="C20" s="406"/>
      <c r="D20" s="406"/>
      <c r="E20" s="406"/>
      <c r="F20" s="406"/>
      <c r="G20" s="406"/>
      <c r="H20" s="406"/>
      <c r="I20" s="424"/>
      <c r="J20" s="403" t="s">
        <v>643</v>
      </c>
      <c r="K20" s="306"/>
      <c r="L20" s="306"/>
      <c r="M20" s="306"/>
      <c r="N20" s="306"/>
      <c r="O20" s="306"/>
      <c r="P20" s="306"/>
      <c r="Q20" s="424"/>
      <c r="R20" s="403" t="s">
        <v>643</v>
      </c>
      <c r="S20" s="439"/>
      <c r="T20" s="439"/>
      <c r="U20" s="439"/>
      <c r="V20" s="439"/>
    </row>
    <row r="21" spans="1:22" ht="12.2" customHeight="1" x14ac:dyDescent="0.2">
      <c r="A21" s="422">
        <v>13</v>
      </c>
      <c r="B21" s="404" t="s">
        <v>650</v>
      </c>
      <c r="C21" s="409">
        <v>2</v>
      </c>
      <c r="D21" s="409">
        <v>10</v>
      </c>
      <c r="E21" s="409">
        <v>18</v>
      </c>
      <c r="F21" s="409">
        <v>8</v>
      </c>
      <c r="G21" s="409">
        <v>26</v>
      </c>
      <c r="H21" s="409">
        <v>21</v>
      </c>
      <c r="I21" s="422">
        <v>13</v>
      </c>
      <c r="J21" s="404" t="s">
        <v>650</v>
      </c>
      <c r="K21" s="298">
        <v>50</v>
      </c>
      <c r="L21" s="298">
        <v>27</v>
      </c>
      <c r="M21" s="298">
        <v>35</v>
      </c>
      <c r="N21" s="298">
        <v>20</v>
      </c>
      <c r="O21" s="298">
        <v>49</v>
      </c>
      <c r="P21" s="298">
        <v>31</v>
      </c>
      <c r="Q21" s="422">
        <v>13</v>
      </c>
      <c r="R21" s="404" t="s">
        <v>650</v>
      </c>
      <c r="S21" s="444">
        <v>41</v>
      </c>
      <c r="T21" s="444">
        <v>23</v>
      </c>
      <c r="U21" s="444">
        <v>25</v>
      </c>
      <c r="V21" s="445">
        <v>386</v>
      </c>
    </row>
    <row r="22" spans="1:22" ht="12.2" customHeight="1" x14ac:dyDescent="0.2">
      <c r="A22" s="422">
        <v>14</v>
      </c>
      <c r="B22" s="204" t="s">
        <v>651</v>
      </c>
      <c r="C22" s="409">
        <v>3</v>
      </c>
      <c r="D22" s="409">
        <v>10</v>
      </c>
      <c r="E22" s="409">
        <v>13</v>
      </c>
      <c r="F22" s="409">
        <v>14</v>
      </c>
      <c r="G22" s="409">
        <v>16</v>
      </c>
      <c r="H22" s="409">
        <v>11</v>
      </c>
      <c r="I22" s="422">
        <v>14</v>
      </c>
      <c r="J22" s="204" t="s">
        <v>651</v>
      </c>
      <c r="K22" s="298">
        <v>22</v>
      </c>
      <c r="L22" s="298">
        <v>6</v>
      </c>
      <c r="M22" s="298">
        <v>6</v>
      </c>
      <c r="N22" s="298">
        <v>13</v>
      </c>
      <c r="O22" s="298">
        <v>31</v>
      </c>
      <c r="P22" s="298">
        <v>28</v>
      </c>
      <c r="Q22" s="422">
        <v>14</v>
      </c>
      <c r="R22" s="204" t="s">
        <v>651</v>
      </c>
      <c r="S22" s="444">
        <v>13</v>
      </c>
      <c r="T22" s="444">
        <v>14</v>
      </c>
      <c r="U22" s="444">
        <v>15</v>
      </c>
      <c r="V22" s="445">
        <v>215</v>
      </c>
    </row>
    <row r="23" spans="1:22" ht="12.2" customHeight="1" x14ac:dyDescent="0.2">
      <c r="A23" s="422">
        <v>15</v>
      </c>
      <c r="B23" s="204" t="s">
        <v>652</v>
      </c>
      <c r="C23" s="409">
        <v>1</v>
      </c>
      <c r="D23" s="409">
        <v>1</v>
      </c>
      <c r="E23" s="409">
        <v>3</v>
      </c>
      <c r="F23" s="409">
        <v>3</v>
      </c>
      <c r="G23" s="409">
        <v>3</v>
      </c>
      <c r="H23" s="409">
        <v>1</v>
      </c>
      <c r="I23" s="422">
        <v>15</v>
      </c>
      <c r="J23" s="204" t="s">
        <v>652</v>
      </c>
      <c r="K23" s="298">
        <v>8</v>
      </c>
      <c r="L23" s="298">
        <v>1</v>
      </c>
      <c r="M23" s="298">
        <v>5</v>
      </c>
      <c r="N23" s="298">
        <v>1</v>
      </c>
      <c r="O23" s="298">
        <v>6</v>
      </c>
      <c r="P23" s="298">
        <v>6</v>
      </c>
      <c r="Q23" s="422">
        <v>15</v>
      </c>
      <c r="R23" s="204" t="s">
        <v>652</v>
      </c>
      <c r="S23" s="444">
        <v>5</v>
      </c>
      <c r="T23" s="444">
        <v>3</v>
      </c>
      <c r="U23" s="441" t="s">
        <v>18</v>
      </c>
      <c r="V23" s="445">
        <v>47</v>
      </c>
    </row>
    <row r="24" spans="1:22" ht="12.2" customHeight="1" x14ac:dyDescent="0.2">
      <c r="A24" s="422">
        <v>16</v>
      </c>
      <c r="B24" s="204" t="s">
        <v>653</v>
      </c>
      <c r="C24" s="407" t="s">
        <v>18</v>
      </c>
      <c r="D24" s="409">
        <v>1</v>
      </c>
      <c r="E24" s="409">
        <v>2</v>
      </c>
      <c r="F24" s="407">
        <v>1</v>
      </c>
      <c r="G24" s="407" t="s">
        <v>18</v>
      </c>
      <c r="H24" s="407" t="s">
        <v>18</v>
      </c>
      <c r="I24" s="422">
        <v>16</v>
      </c>
      <c r="J24" s="204" t="s">
        <v>653</v>
      </c>
      <c r="K24" s="205" t="s">
        <v>18</v>
      </c>
      <c r="L24" s="392">
        <v>1</v>
      </c>
      <c r="M24" s="298">
        <v>1</v>
      </c>
      <c r="N24" s="205" t="s">
        <v>18</v>
      </c>
      <c r="O24" s="298">
        <v>2</v>
      </c>
      <c r="P24" s="298">
        <v>1</v>
      </c>
      <c r="Q24" s="422">
        <v>16</v>
      </c>
      <c r="R24" s="204" t="s">
        <v>653</v>
      </c>
      <c r="S24" s="444">
        <v>1</v>
      </c>
      <c r="T24" s="444">
        <v>1</v>
      </c>
      <c r="U24" s="441">
        <v>1</v>
      </c>
      <c r="V24" s="445">
        <v>12</v>
      </c>
    </row>
    <row r="25" spans="1:22" ht="25.5" customHeight="1" x14ac:dyDescent="0.2">
      <c r="A25" s="421">
        <v>17</v>
      </c>
      <c r="B25" s="402" t="s">
        <v>638</v>
      </c>
      <c r="C25" s="410">
        <v>246</v>
      </c>
      <c r="D25" s="410">
        <v>752</v>
      </c>
      <c r="E25" s="410">
        <v>1362</v>
      </c>
      <c r="F25" s="410">
        <v>944</v>
      </c>
      <c r="G25" s="410">
        <v>1484</v>
      </c>
      <c r="H25" s="410">
        <v>1104</v>
      </c>
      <c r="I25" s="421">
        <v>17</v>
      </c>
      <c r="J25" s="402" t="s">
        <v>638</v>
      </c>
      <c r="K25" s="305">
        <v>2456</v>
      </c>
      <c r="L25" s="270">
        <v>1163</v>
      </c>
      <c r="M25" s="270">
        <v>1803</v>
      </c>
      <c r="N25" s="270">
        <v>1026</v>
      </c>
      <c r="O25" s="270">
        <v>2997</v>
      </c>
      <c r="P25" s="270">
        <v>2661</v>
      </c>
      <c r="Q25" s="421">
        <v>17</v>
      </c>
      <c r="R25" s="402" t="s">
        <v>638</v>
      </c>
      <c r="S25" s="446">
        <v>2361</v>
      </c>
      <c r="T25" s="446">
        <v>1349</v>
      </c>
      <c r="U25" s="446">
        <v>1346</v>
      </c>
      <c r="V25" s="446">
        <v>23054</v>
      </c>
    </row>
    <row r="26" spans="1:22" ht="19.899999999999999" customHeight="1" x14ac:dyDescent="0.2">
      <c r="A26" s="422"/>
      <c r="B26" s="204" t="s">
        <v>640</v>
      </c>
      <c r="C26" s="411"/>
      <c r="D26" s="411"/>
      <c r="E26" s="411"/>
      <c r="F26" s="411"/>
      <c r="G26" s="411"/>
      <c r="H26" s="411"/>
      <c r="I26" s="422"/>
      <c r="J26" s="204" t="s">
        <v>640</v>
      </c>
      <c r="K26" s="246"/>
      <c r="L26" s="393"/>
      <c r="M26" s="246"/>
      <c r="N26" s="246"/>
      <c r="O26" s="246"/>
      <c r="P26" s="246"/>
      <c r="Q26" s="422"/>
      <c r="R26" s="204" t="s">
        <v>640</v>
      </c>
      <c r="S26" s="445"/>
      <c r="T26" s="445"/>
      <c r="U26" s="445"/>
      <c r="V26" s="445"/>
    </row>
    <row r="27" spans="1:22" ht="12.2" customHeight="1" x14ac:dyDescent="0.2">
      <c r="A27" s="422">
        <v>18</v>
      </c>
      <c r="B27" s="204" t="s">
        <v>644</v>
      </c>
      <c r="C27" s="412">
        <v>153</v>
      </c>
      <c r="D27" s="412">
        <v>294</v>
      </c>
      <c r="E27" s="412">
        <v>599</v>
      </c>
      <c r="F27" s="412">
        <v>293</v>
      </c>
      <c r="G27" s="412">
        <v>550</v>
      </c>
      <c r="H27" s="412">
        <v>547</v>
      </c>
      <c r="I27" s="422">
        <v>18</v>
      </c>
      <c r="J27" s="204" t="s">
        <v>644</v>
      </c>
      <c r="K27" s="248">
        <v>972</v>
      </c>
      <c r="L27" s="394">
        <v>355</v>
      </c>
      <c r="M27" s="248">
        <v>460</v>
      </c>
      <c r="N27" s="248">
        <v>393</v>
      </c>
      <c r="O27" s="248">
        <v>1280</v>
      </c>
      <c r="P27" s="248">
        <v>1001</v>
      </c>
      <c r="Q27" s="422">
        <v>18</v>
      </c>
      <c r="R27" s="204" t="s">
        <v>644</v>
      </c>
      <c r="S27" s="447">
        <v>636</v>
      </c>
      <c r="T27" s="447">
        <v>470</v>
      </c>
      <c r="U27" s="447">
        <v>402</v>
      </c>
      <c r="V27" s="447">
        <v>8405</v>
      </c>
    </row>
    <row r="28" spans="1:22" ht="12.2" customHeight="1" x14ac:dyDescent="0.2">
      <c r="A28" s="422">
        <v>19</v>
      </c>
      <c r="B28" s="204" t="s">
        <v>283</v>
      </c>
      <c r="C28" s="413" t="s">
        <v>20</v>
      </c>
      <c r="D28" s="413" t="s">
        <v>20</v>
      </c>
      <c r="E28" s="412">
        <v>178</v>
      </c>
      <c r="F28" s="412">
        <v>316</v>
      </c>
      <c r="G28" s="412">
        <v>288</v>
      </c>
      <c r="H28" s="412">
        <v>121</v>
      </c>
      <c r="I28" s="422">
        <v>19</v>
      </c>
      <c r="J28" s="204" t="s">
        <v>283</v>
      </c>
      <c r="K28" s="248">
        <v>311</v>
      </c>
      <c r="L28" s="394">
        <v>241</v>
      </c>
      <c r="M28" s="248">
        <v>511</v>
      </c>
      <c r="N28" s="266" t="s">
        <v>20</v>
      </c>
      <c r="O28" s="248">
        <v>490</v>
      </c>
      <c r="P28" s="248">
        <v>519</v>
      </c>
      <c r="Q28" s="422">
        <v>19</v>
      </c>
      <c r="R28" s="204" t="s">
        <v>283</v>
      </c>
      <c r="S28" s="447">
        <v>805</v>
      </c>
      <c r="T28" s="447">
        <v>26</v>
      </c>
      <c r="U28" s="447">
        <v>124</v>
      </c>
      <c r="V28" s="447">
        <v>3989</v>
      </c>
    </row>
    <row r="29" spans="1:22" ht="12.2" customHeight="1" x14ac:dyDescent="0.2">
      <c r="A29" s="422">
        <v>20</v>
      </c>
      <c r="B29" s="204" t="s">
        <v>642</v>
      </c>
      <c r="C29" s="414" t="s">
        <v>20</v>
      </c>
      <c r="D29" s="412" t="s">
        <v>18</v>
      </c>
      <c r="E29" s="412">
        <v>93</v>
      </c>
      <c r="F29" s="412">
        <v>153</v>
      </c>
      <c r="G29" s="412">
        <v>233</v>
      </c>
      <c r="H29" s="412">
        <v>107</v>
      </c>
      <c r="I29" s="422">
        <v>20</v>
      </c>
      <c r="J29" s="204" t="s">
        <v>642</v>
      </c>
      <c r="K29" s="248">
        <v>185</v>
      </c>
      <c r="L29" s="462" t="s">
        <v>20</v>
      </c>
      <c r="M29" s="248">
        <v>284</v>
      </c>
      <c r="N29" s="266" t="s">
        <v>20</v>
      </c>
      <c r="O29" s="248">
        <v>166</v>
      </c>
      <c r="P29" s="248">
        <v>362</v>
      </c>
      <c r="Q29" s="422">
        <v>20</v>
      </c>
      <c r="R29" s="204" t="s">
        <v>642</v>
      </c>
      <c r="S29" s="447">
        <v>576</v>
      </c>
      <c r="T29" s="447">
        <v>22</v>
      </c>
      <c r="U29" s="453" t="s">
        <v>20</v>
      </c>
      <c r="V29" s="447">
        <v>2258</v>
      </c>
    </row>
    <row r="30" spans="1:22" ht="24.2" customHeight="1" x14ac:dyDescent="0.2">
      <c r="A30" s="423">
        <v>21</v>
      </c>
      <c r="B30" s="204" t="s">
        <v>645</v>
      </c>
      <c r="C30" s="415" t="s">
        <v>18</v>
      </c>
      <c r="D30" s="414" t="s">
        <v>20</v>
      </c>
      <c r="E30" s="413" t="s">
        <v>20</v>
      </c>
      <c r="F30" s="413" t="s">
        <v>20</v>
      </c>
      <c r="G30" s="412">
        <v>55</v>
      </c>
      <c r="H30" s="416" t="s">
        <v>20</v>
      </c>
      <c r="I30" s="423">
        <v>21</v>
      </c>
      <c r="J30" s="204" t="s">
        <v>645</v>
      </c>
      <c r="K30" s="248">
        <v>10</v>
      </c>
      <c r="L30" s="462" t="s">
        <v>20</v>
      </c>
      <c r="M30" s="248">
        <v>75</v>
      </c>
      <c r="N30" s="248" t="s">
        <v>18</v>
      </c>
      <c r="O30" s="248">
        <v>298</v>
      </c>
      <c r="P30" s="266" t="s">
        <v>20</v>
      </c>
      <c r="Q30" s="423">
        <v>21</v>
      </c>
      <c r="R30" s="204" t="s">
        <v>645</v>
      </c>
      <c r="S30" s="447">
        <v>122</v>
      </c>
      <c r="T30" s="451" t="s">
        <v>20</v>
      </c>
      <c r="U30" s="447">
        <v>62</v>
      </c>
      <c r="V30" s="447">
        <v>984</v>
      </c>
    </row>
    <row r="31" spans="1:22" ht="12.2" customHeight="1" x14ac:dyDescent="0.2">
      <c r="A31" s="422">
        <v>22</v>
      </c>
      <c r="B31" s="204" t="s">
        <v>240</v>
      </c>
      <c r="C31" s="413" t="s">
        <v>20</v>
      </c>
      <c r="D31" s="415" t="s">
        <v>18</v>
      </c>
      <c r="E31" s="415" t="s">
        <v>18</v>
      </c>
      <c r="F31" s="413" t="s">
        <v>20</v>
      </c>
      <c r="G31" s="415" t="s">
        <v>18</v>
      </c>
      <c r="H31" s="416" t="s">
        <v>20</v>
      </c>
      <c r="I31" s="422">
        <v>22</v>
      </c>
      <c r="J31" s="204" t="s">
        <v>240</v>
      </c>
      <c r="K31" s="248">
        <v>116</v>
      </c>
      <c r="L31" s="394">
        <v>186</v>
      </c>
      <c r="M31" s="248">
        <v>152</v>
      </c>
      <c r="N31" s="266" t="s">
        <v>20</v>
      </c>
      <c r="O31" s="248">
        <v>26</v>
      </c>
      <c r="P31" s="266" t="s">
        <v>20</v>
      </c>
      <c r="Q31" s="422">
        <v>22</v>
      </c>
      <c r="R31" s="204" t="s">
        <v>240</v>
      </c>
      <c r="S31" s="447">
        <v>107</v>
      </c>
      <c r="T31" s="451" t="s">
        <v>20</v>
      </c>
      <c r="U31" s="451" t="s">
        <v>20</v>
      </c>
      <c r="V31" s="447">
        <v>747</v>
      </c>
    </row>
    <row r="32" spans="1:22" ht="24.2" customHeight="1" x14ac:dyDescent="0.2">
      <c r="A32" s="423">
        <v>23</v>
      </c>
      <c r="B32" s="204" t="s">
        <v>646</v>
      </c>
      <c r="C32" s="415" t="s">
        <v>18</v>
      </c>
      <c r="D32" s="412">
        <v>65</v>
      </c>
      <c r="E32" s="413" t="s">
        <v>20</v>
      </c>
      <c r="F32" s="412">
        <v>69</v>
      </c>
      <c r="G32" s="412">
        <v>90</v>
      </c>
      <c r="H32" s="412">
        <v>47</v>
      </c>
      <c r="I32" s="423">
        <v>23</v>
      </c>
      <c r="J32" s="204" t="s">
        <v>646</v>
      </c>
      <c r="K32" s="395">
        <v>107</v>
      </c>
      <c r="L32" s="394">
        <v>69</v>
      </c>
      <c r="M32" s="248">
        <v>136</v>
      </c>
      <c r="N32" s="248">
        <v>51</v>
      </c>
      <c r="O32" s="248">
        <v>83</v>
      </c>
      <c r="P32" s="248">
        <v>62</v>
      </c>
      <c r="Q32" s="423">
        <v>23</v>
      </c>
      <c r="R32" s="204" t="s">
        <v>646</v>
      </c>
      <c r="S32" s="447">
        <v>116</v>
      </c>
      <c r="T32" s="447">
        <v>17</v>
      </c>
      <c r="U32" s="447">
        <v>51</v>
      </c>
      <c r="V32" s="447">
        <v>987</v>
      </c>
    </row>
    <row r="33" spans="1:22" ht="12.2" customHeight="1" x14ac:dyDescent="0.2">
      <c r="A33" s="422">
        <v>24</v>
      </c>
      <c r="B33" s="204" t="s">
        <v>247</v>
      </c>
      <c r="C33" s="412">
        <v>79</v>
      </c>
      <c r="D33" s="412">
        <v>364</v>
      </c>
      <c r="E33" s="412">
        <v>561</v>
      </c>
      <c r="F33" s="412">
        <v>266</v>
      </c>
      <c r="G33" s="412">
        <v>556</v>
      </c>
      <c r="H33" s="412">
        <v>389</v>
      </c>
      <c r="I33" s="422">
        <v>24</v>
      </c>
      <c r="J33" s="204" t="s">
        <v>247</v>
      </c>
      <c r="K33" s="248">
        <v>1066</v>
      </c>
      <c r="L33" s="394">
        <v>498</v>
      </c>
      <c r="M33" s="248">
        <v>696</v>
      </c>
      <c r="N33" s="248">
        <v>566</v>
      </c>
      <c r="O33" s="248">
        <v>1144</v>
      </c>
      <c r="P33" s="248">
        <v>1079</v>
      </c>
      <c r="Q33" s="422">
        <v>24</v>
      </c>
      <c r="R33" s="204" t="s">
        <v>247</v>
      </c>
      <c r="S33" s="447">
        <v>804</v>
      </c>
      <c r="T33" s="447">
        <v>836</v>
      </c>
      <c r="U33" s="447">
        <v>769</v>
      </c>
      <c r="V33" s="449">
        <v>9673</v>
      </c>
    </row>
    <row r="34" spans="1:22" ht="12.2" customHeight="1" x14ac:dyDescent="0.2">
      <c r="A34" s="422">
        <v>25</v>
      </c>
      <c r="B34" s="204" t="s">
        <v>647</v>
      </c>
      <c r="C34" s="412">
        <v>49</v>
      </c>
      <c r="D34" s="412">
        <v>199</v>
      </c>
      <c r="E34" s="412">
        <v>244</v>
      </c>
      <c r="F34" s="412">
        <v>72</v>
      </c>
      <c r="G34" s="412">
        <v>107</v>
      </c>
      <c r="H34" s="412">
        <v>70</v>
      </c>
      <c r="I34" s="422">
        <v>25</v>
      </c>
      <c r="J34" s="204" t="s">
        <v>647</v>
      </c>
      <c r="K34" s="248">
        <v>285</v>
      </c>
      <c r="L34" s="394">
        <v>219</v>
      </c>
      <c r="M34" s="248">
        <v>184</v>
      </c>
      <c r="N34" s="248">
        <v>212</v>
      </c>
      <c r="O34" s="248">
        <v>385</v>
      </c>
      <c r="P34" s="248">
        <v>493</v>
      </c>
      <c r="Q34" s="422">
        <v>25</v>
      </c>
      <c r="R34" s="204" t="s">
        <v>647</v>
      </c>
      <c r="S34" s="447">
        <v>176</v>
      </c>
      <c r="T34" s="447">
        <v>128</v>
      </c>
      <c r="U34" s="447">
        <v>137</v>
      </c>
      <c r="V34" s="447">
        <v>2960</v>
      </c>
    </row>
    <row r="35" spans="1:22" ht="12.2" customHeight="1" x14ac:dyDescent="0.2">
      <c r="A35" s="422">
        <v>26</v>
      </c>
      <c r="B35" s="204" t="s">
        <v>648</v>
      </c>
      <c r="C35" s="412">
        <v>5</v>
      </c>
      <c r="D35" s="412">
        <v>20</v>
      </c>
      <c r="E35" s="412">
        <v>66</v>
      </c>
      <c r="F35" s="412">
        <v>76</v>
      </c>
      <c r="G35" s="412">
        <v>223</v>
      </c>
      <c r="H35" s="412">
        <v>214</v>
      </c>
      <c r="I35" s="422">
        <v>26</v>
      </c>
      <c r="J35" s="204" t="s">
        <v>648</v>
      </c>
      <c r="K35" s="248">
        <v>589</v>
      </c>
      <c r="L35" s="394">
        <v>194</v>
      </c>
      <c r="M35" s="248">
        <v>239</v>
      </c>
      <c r="N35" s="248">
        <v>102</v>
      </c>
      <c r="O35" s="248">
        <v>350</v>
      </c>
      <c r="P35" s="248">
        <v>288</v>
      </c>
      <c r="Q35" s="422">
        <v>26</v>
      </c>
      <c r="R35" s="204" t="s">
        <v>648</v>
      </c>
      <c r="S35" s="447">
        <v>402</v>
      </c>
      <c r="T35" s="447">
        <v>366</v>
      </c>
      <c r="U35" s="447">
        <v>262</v>
      </c>
      <c r="V35" s="447">
        <v>3396</v>
      </c>
    </row>
    <row r="36" spans="1:22" ht="12.2" customHeight="1" x14ac:dyDescent="0.2">
      <c r="A36" s="422">
        <v>27</v>
      </c>
      <c r="B36" s="204" t="s">
        <v>251</v>
      </c>
      <c r="C36" s="412">
        <v>25</v>
      </c>
      <c r="D36" s="412">
        <v>145</v>
      </c>
      <c r="E36" s="412">
        <v>251</v>
      </c>
      <c r="F36" s="412">
        <v>118</v>
      </c>
      <c r="G36" s="412">
        <v>226</v>
      </c>
      <c r="H36" s="412">
        <v>105</v>
      </c>
      <c r="I36" s="422">
        <v>27</v>
      </c>
      <c r="J36" s="204" t="s">
        <v>251</v>
      </c>
      <c r="K36" s="248">
        <v>192</v>
      </c>
      <c r="L36" s="396">
        <v>85</v>
      </c>
      <c r="M36" s="248">
        <v>273</v>
      </c>
      <c r="N36" s="248">
        <v>252</v>
      </c>
      <c r="O36" s="248">
        <v>409</v>
      </c>
      <c r="P36" s="248">
        <v>298</v>
      </c>
      <c r="Q36" s="422">
        <v>27</v>
      </c>
      <c r="R36" s="204" t="s">
        <v>251</v>
      </c>
      <c r="S36" s="447">
        <v>226</v>
      </c>
      <c r="T36" s="447">
        <v>342</v>
      </c>
      <c r="U36" s="447">
        <v>370</v>
      </c>
      <c r="V36" s="447">
        <v>3317</v>
      </c>
    </row>
    <row r="37" spans="1:22" ht="19.899999999999999" customHeight="1" x14ac:dyDescent="0.2">
      <c r="A37" s="422"/>
      <c r="B37" s="204" t="s">
        <v>643</v>
      </c>
      <c r="C37" s="417"/>
      <c r="D37" s="417"/>
      <c r="E37" s="417"/>
      <c r="F37" s="417"/>
      <c r="G37" s="417"/>
      <c r="H37" s="417"/>
      <c r="I37" s="422"/>
      <c r="J37" s="204" t="s">
        <v>643</v>
      </c>
      <c r="K37" s="299"/>
      <c r="L37" s="299"/>
      <c r="M37" s="299"/>
      <c r="N37" s="299"/>
      <c r="O37" s="299"/>
      <c r="P37" s="299"/>
      <c r="Q37" s="422"/>
      <c r="R37" s="204" t="s">
        <v>643</v>
      </c>
      <c r="S37" s="450"/>
      <c r="T37" s="450"/>
      <c r="U37" s="450"/>
      <c r="V37" s="450"/>
    </row>
    <row r="38" spans="1:22" ht="12.2" customHeight="1" x14ac:dyDescent="0.2">
      <c r="A38" s="422">
        <v>28</v>
      </c>
      <c r="B38" s="204" t="s">
        <v>649</v>
      </c>
      <c r="C38" s="417">
        <v>77</v>
      </c>
      <c r="D38" s="417">
        <v>135</v>
      </c>
      <c r="E38" s="417">
        <v>226</v>
      </c>
      <c r="F38" s="417">
        <v>101</v>
      </c>
      <c r="G38" s="417">
        <v>355</v>
      </c>
      <c r="H38" s="417">
        <v>439</v>
      </c>
      <c r="I38" s="422">
        <v>28</v>
      </c>
      <c r="J38" s="204" t="s">
        <v>649</v>
      </c>
      <c r="K38" s="299">
        <v>659</v>
      </c>
      <c r="L38" s="299">
        <v>459</v>
      </c>
      <c r="M38" s="299">
        <v>659</v>
      </c>
      <c r="N38" s="299">
        <v>298</v>
      </c>
      <c r="O38" s="299">
        <v>664</v>
      </c>
      <c r="P38" s="299">
        <v>707</v>
      </c>
      <c r="Q38" s="422">
        <v>28</v>
      </c>
      <c r="R38" s="204" t="s">
        <v>649</v>
      </c>
      <c r="S38" s="450">
        <v>655</v>
      </c>
      <c r="T38" s="450">
        <v>302</v>
      </c>
      <c r="U38" s="450">
        <v>379</v>
      </c>
      <c r="V38" s="447">
        <v>6115</v>
      </c>
    </row>
    <row r="39" spans="1:22" ht="12.2" customHeight="1" x14ac:dyDescent="0.2">
      <c r="A39" s="422">
        <v>29</v>
      </c>
      <c r="B39" s="404" t="s">
        <v>650</v>
      </c>
      <c r="C39" s="412" t="s">
        <v>20</v>
      </c>
      <c r="D39" s="412">
        <v>134</v>
      </c>
      <c r="E39" s="412">
        <v>268</v>
      </c>
      <c r="F39" s="412">
        <v>117</v>
      </c>
      <c r="G39" s="412">
        <v>357</v>
      </c>
      <c r="H39" s="412">
        <v>297</v>
      </c>
      <c r="I39" s="422">
        <v>29</v>
      </c>
      <c r="J39" s="404" t="s">
        <v>650</v>
      </c>
      <c r="K39" s="248">
        <v>660</v>
      </c>
      <c r="L39" s="248">
        <v>364</v>
      </c>
      <c r="M39" s="248">
        <v>493</v>
      </c>
      <c r="N39" s="248">
        <v>264</v>
      </c>
      <c r="O39" s="248">
        <v>661</v>
      </c>
      <c r="P39" s="248">
        <v>437</v>
      </c>
      <c r="Q39" s="422">
        <v>29</v>
      </c>
      <c r="R39" s="404" t="s">
        <v>650</v>
      </c>
      <c r="S39" s="447">
        <v>558</v>
      </c>
      <c r="T39" s="447">
        <v>293</v>
      </c>
      <c r="U39" s="447">
        <v>344</v>
      </c>
      <c r="V39" s="447">
        <v>5269</v>
      </c>
    </row>
    <row r="40" spans="1:22" ht="12.2" customHeight="1" x14ac:dyDescent="0.2">
      <c r="A40" s="422">
        <v>30</v>
      </c>
      <c r="B40" s="204" t="s">
        <v>651</v>
      </c>
      <c r="C40" s="412">
        <v>82</v>
      </c>
      <c r="D40" s="412">
        <v>295</v>
      </c>
      <c r="E40" s="412">
        <v>400</v>
      </c>
      <c r="F40" s="412">
        <v>398</v>
      </c>
      <c r="G40" s="412">
        <v>490</v>
      </c>
      <c r="H40" s="413" t="s">
        <v>20</v>
      </c>
      <c r="I40" s="422">
        <v>30</v>
      </c>
      <c r="J40" s="204" t="s">
        <v>651</v>
      </c>
      <c r="K40" s="248">
        <v>627</v>
      </c>
      <c r="L40" s="248">
        <v>164</v>
      </c>
      <c r="M40" s="248">
        <v>186</v>
      </c>
      <c r="N40" s="266" t="s">
        <v>20</v>
      </c>
      <c r="O40" s="248">
        <v>894</v>
      </c>
      <c r="P40" s="248">
        <v>802</v>
      </c>
      <c r="Q40" s="422">
        <v>30</v>
      </c>
      <c r="R40" s="204" t="s">
        <v>651</v>
      </c>
      <c r="S40" s="447">
        <v>383</v>
      </c>
      <c r="T40" s="447">
        <v>411</v>
      </c>
      <c r="U40" s="451" t="s">
        <v>20</v>
      </c>
      <c r="V40" s="447">
        <v>6312</v>
      </c>
    </row>
    <row r="41" spans="1:22" ht="12.2" customHeight="1" x14ac:dyDescent="0.2">
      <c r="A41" s="422">
        <v>31</v>
      </c>
      <c r="B41" s="204" t="s">
        <v>652</v>
      </c>
      <c r="C41" s="413" t="s">
        <v>20</v>
      </c>
      <c r="D41" s="413" t="s">
        <v>20</v>
      </c>
      <c r="E41" s="413" t="s">
        <v>20</v>
      </c>
      <c r="F41" s="413" t="s">
        <v>20</v>
      </c>
      <c r="G41" s="412">
        <v>282</v>
      </c>
      <c r="H41" s="413" t="s">
        <v>20</v>
      </c>
      <c r="I41" s="422">
        <v>31</v>
      </c>
      <c r="J41" s="204" t="s">
        <v>652</v>
      </c>
      <c r="K41" s="248">
        <v>510</v>
      </c>
      <c r="L41" s="266" t="s">
        <v>20</v>
      </c>
      <c r="M41" s="266" t="s">
        <v>20</v>
      </c>
      <c r="N41" s="266" t="s">
        <v>20</v>
      </c>
      <c r="O41" s="266" t="s">
        <v>20</v>
      </c>
      <c r="P41" s="266" t="s">
        <v>20</v>
      </c>
      <c r="Q41" s="422">
        <v>31</v>
      </c>
      <c r="R41" s="204" t="s">
        <v>652</v>
      </c>
      <c r="S41" s="451" t="s">
        <v>20</v>
      </c>
      <c r="T41" s="451" t="s">
        <v>20</v>
      </c>
      <c r="U41" s="448" t="s">
        <v>18</v>
      </c>
      <c r="V41" s="447">
        <v>3382</v>
      </c>
    </row>
    <row r="42" spans="1:22" ht="12.2" customHeight="1" x14ac:dyDescent="0.2">
      <c r="A42" s="422">
        <v>32</v>
      </c>
      <c r="B42" s="204" t="s">
        <v>653</v>
      </c>
      <c r="C42" s="415" t="s">
        <v>18</v>
      </c>
      <c r="D42" s="418" t="s">
        <v>20</v>
      </c>
      <c r="E42" s="418" t="s">
        <v>20</v>
      </c>
      <c r="F42" s="414" t="s">
        <v>20</v>
      </c>
      <c r="G42" s="415" t="s">
        <v>18</v>
      </c>
      <c r="H42" s="415" t="s">
        <v>18</v>
      </c>
      <c r="I42" s="422">
        <v>32</v>
      </c>
      <c r="J42" s="204" t="s">
        <v>653</v>
      </c>
      <c r="K42" s="262" t="s">
        <v>18</v>
      </c>
      <c r="L42" s="271" t="s">
        <v>20</v>
      </c>
      <c r="M42" s="271" t="s">
        <v>20</v>
      </c>
      <c r="N42" s="262" t="s">
        <v>18</v>
      </c>
      <c r="O42" s="271" t="s">
        <v>20</v>
      </c>
      <c r="P42" s="271" t="s">
        <v>20</v>
      </c>
      <c r="Q42" s="422">
        <v>32</v>
      </c>
      <c r="R42" s="204" t="s">
        <v>653</v>
      </c>
      <c r="S42" s="452" t="s">
        <v>20</v>
      </c>
      <c r="T42" s="452" t="s">
        <v>20</v>
      </c>
      <c r="U42" s="453" t="s">
        <v>20</v>
      </c>
      <c r="V42" s="447">
        <v>1976</v>
      </c>
    </row>
    <row r="43" spans="1:22" ht="19.899999999999999" customHeight="1" x14ac:dyDescent="0.2">
      <c r="A43" s="424"/>
      <c r="B43" s="403" t="s">
        <v>654</v>
      </c>
      <c r="C43" s="412"/>
      <c r="D43" s="417"/>
      <c r="E43" s="417"/>
      <c r="F43" s="412"/>
      <c r="G43" s="417"/>
      <c r="H43" s="412"/>
      <c r="I43" s="424"/>
      <c r="J43" s="403" t="s">
        <v>654</v>
      </c>
      <c r="K43" s="248"/>
      <c r="L43" s="299"/>
      <c r="M43" s="299"/>
      <c r="N43" s="248"/>
      <c r="O43" s="299"/>
      <c r="P43" s="299"/>
      <c r="Q43" s="424"/>
      <c r="R43" s="403" t="s">
        <v>654</v>
      </c>
      <c r="S43" s="450"/>
      <c r="T43" s="450"/>
      <c r="U43" s="450"/>
      <c r="V43" s="450"/>
    </row>
    <row r="44" spans="1:22" ht="12.2" customHeight="1" x14ac:dyDescent="0.2">
      <c r="A44" s="422">
        <v>33</v>
      </c>
      <c r="B44" s="204" t="s">
        <v>655</v>
      </c>
      <c r="C44" s="412">
        <v>17</v>
      </c>
      <c r="D44" s="412">
        <v>51</v>
      </c>
      <c r="E44" s="412">
        <v>64</v>
      </c>
      <c r="F44" s="412">
        <v>48</v>
      </c>
      <c r="G44" s="412">
        <v>120</v>
      </c>
      <c r="H44" s="412">
        <v>118</v>
      </c>
      <c r="I44" s="422">
        <v>33</v>
      </c>
      <c r="J44" s="204" t="s">
        <v>655</v>
      </c>
      <c r="K44" s="248">
        <v>250</v>
      </c>
      <c r="L44" s="248">
        <v>150</v>
      </c>
      <c r="M44" s="248">
        <v>212</v>
      </c>
      <c r="N44" s="248">
        <v>93</v>
      </c>
      <c r="O44" s="248">
        <v>222</v>
      </c>
      <c r="P44" s="248">
        <v>264</v>
      </c>
      <c r="Q44" s="422">
        <v>33</v>
      </c>
      <c r="R44" s="204" t="s">
        <v>655</v>
      </c>
      <c r="S44" s="447">
        <v>199</v>
      </c>
      <c r="T44" s="447">
        <v>95</v>
      </c>
      <c r="U44" s="447">
        <v>106</v>
      </c>
      <c r="V44" s="447">
        <v>2009</v>
      </c>
    </row>
    <row r="45" spans="1:22" ht="24.2" customHeight="1" x14ac:dyDescent="0.2">
      <c r="A45" s="423">
        <v>34</v>
      </c>
      <c r="B45" s="204" t="s">
        <v>656</v>
      </c>
      <c r="C45" s="412">
        <v>50</v>
      </c>
      <c r="D45" s="412">
        <v>125</v>
      </c>
      <c r="E45" s="412">
        <v>283</v>
      </c>
      <c r="F45" s="412">
        <v>167</v>
      </c>
      <c r="G45" s="412">
        <v>206</v>
      </c>
      <c r="H45" s="412">
        <v>175</v>
      </c>
      <c r="I45" s="423">
        <v>34</v>
      </c>
      <c r="J45" s="204" t="s">
        <v>656</v>
      </c>
      <c r="K45" s="248">
        <v>318</v>
      </c>
      <c r="L45" s="248">
        <v>193</v>
      </c>
      <c r="M45" s="248">
        <v>393</v>
      </c>
      <c r="N45" s="248">
        <v>182</v>
      </c>
      <c r="O45" s="248">
        <v>532</v>
      </c>
      <c r="P45" s="248">
        <v>404</v>
      </c>
      <c r="Q45" s="423">
        <v>34</v>
      </c>
      <c r="R45" s="204" t="s">
        <v>656</v>
      </c>
      <c r="S45" s="447">
        <v>426</v>
      </c>
      <c r="T45" s="447">
        <v>218</v>
      </c>
      <c r="U45" s="447">
        <v>249</v>
      </c>
      <c r="V45" s="447">
        <v>3921</v>
      </c>
    </row>
    <row r="46" spans="1:22" ht="12.2" customHeight="1" x14ac:dyDescent="0.2">
      <c r="A46" s="422">
        <v>35</v>
      </c>
      <c r="B46" s="204" t="s">
        <v>657</v>
      </c>
      <c r="C46" s="412">
        <v>18</v>
      </c>
      <c r="D46" s="412">
        <v>45</v>
      </c>
      <c r="E46" s="412">
        <v>111</v>
      </c>
      <c r="F46" s="412">
        <v>155</v>
      </c>
      <c r="G46" s="412">
        <v>116</v>
      </c>
      <c r="H46" s="412">
        <v>78</v>
      </c>
      <c r="I46" s="422">
        <v>35</v>
      </c>
      <c r="J46" s="204" t="s">
        <v>657</v>
      </c>
      <c r="K46" s="248">
        <v>176</v>
      </c>
      <c r="L46" s="248">
        <v>44</v>
      </c>
      <c r="M46" s="248">
        <v>104</v>
      </c>
      <c r="N46" s="248">
        <v>88</v>
      </c>
      <c r="O46" s="248">
        <v>257</v>
      </c>
      <c r="P46" s="248">
        <v>176</v>
      </c>
      <c r="Q46" s="422">
        <v>35</v>
      </c>
      <c r="R46" s="204" t="s">
        <v>657</v>
      </c>
      <c r="S46" s="447">
        <v>205</v>
      </c>
      <c r="T46" s="447">
        <v>80</v>
      </c>
      <c r="U46" s="447">
        <v>84</v>
      </c>
      <c r="V46" s="447">
        <v>1737</v>
      </c>
    </row>
    <row r="47" spans="1:22" ht="12.2" customHeight="1" x14ac:dyDescent="0.2">
      <c r="A47" s="422">
        <v>36</v>
      </c>
      <c r="B47" s="204" t="s">
        <v>658</v>
      </c>
      <c r="C47" s="412">
        <v>110</v>
      </c>
      <c r="D47" s="412">
        <v>253</v>
      </c>
      <c r="E47" s="412">
        <v>522</v>
      </c>
      <c r="F47" s="412">
        <v>310</v>
      </c>
      <c r="G47" s="412">
        <v>616</v>
      </c>
      <c r="H47" s="412">
        <v>437</v>
      </c>
      <c r="I47" s="422">
        <v>36</v>
      </c>
      <c r="J47" s="204" t="s">
        <v>658</v>
      </c>
      <c r="K47" s="248">
        <v>1095</v>
      </c>
      <c r="L47" s="248">
        <v>502</v>
      </c>
      <c r="M47" s="248">
        <v>566</v>
      </c>
      <c r="N47" s="248">
        <v>415</v>
      </c>
      <c r="O47" s="248">
        <v>1135</v>
      </c>
      <c r="P47" s="248">
        <v>1090</v>
      </c>
      <c r="Q47" s="422">
        <v>36</v>
      </c>
      <c r="R47" s="204" t="s">
        <v>658</v>
      </c>
      <c r="S47" s="447">
        <v>925</v>
      </c>
      <c r="T47" s="447">
        <v>748</v>
      </c>
      <c r="U47" s="447">
        <v>514</v>
      </c>
      <c r="V47" s="447">
        <v>9238</v>
      </c>
    </row>
    <row r="48" spans="1:22" ht="12.2" customHeight="1" x14ac:dyDescent="0.2">
      <c r="A48" s="422">
        <v>37</v>
      </c>
      <c r="B48" s="204" t="s">
        <v>659</v>
      </c>
      <c r="C48" s="412">
        <v>8</v>
      </c>
      <c r="D48" s="412">
        <v>36</v>
      </c>
      <c r="E48" s="412">
        <v>71</v>
      </c>
      <c r="F48" s="412">
        <v>64</v>
      </c>
      <c r="G48" s="412">
        <v>57</v>
      </c>
      <c r="H48" s="412">
        <v>44</v>
      </c>
      <c r="I48" s="422">
        <v>37</v>
      </c>
      <c r="J48" s="204" t="s">
        <v>659</v>
      </c>
      <c r="K48" s="248">
        <v>113</v>
      </c>
      <c r="L48" s="248">
        <v>35</v>
      </c>
      <c r="M48" s="248">
        <v>195</v>
      </c>
      <c r="N48" s="248">
        <v>48</v>
      </c>
      <c r="O48" s="248">
        <v>105</v>
      </c>
      <c r="P48" s="248">
        <v>116</v>
      </c>
      <c r="Q48" s="422">
        <v>37</v>
      </c>
      <c r="R48" s="204" t="s">
        <v>659</v>
      </c>
      <c r="S48" s="447">
        <v>109</v>
      </c>
      <c r="T48" s="447">
        <v>41</v>
      </c>
      <c r="U48" s="447">
        <v>56</v>
      </c>
      <c r="V48" s="447">
        <v>1098</v>
      </c>
    </row>
    <row r="49" spans="1:22" ht="12.2" customHeight="1" x14ac:dyDescent="0.2">
      <c r="A49" s="422">
        <v>38</v>
      </c>
      <c r="B49" s="204" t="s">
        <v>660</v>
      </c>
      <c r="C49" s="412">
        <v>21</v>
      </c>
      <c r="D49" s="412">
        <v>170</v>
      </c>
      <c r="E49" s="412">
        <v>201</v>
      </c>
      <c r="F49" s="412">
        <v>129</v>
      </c>
      <c r="G49" s="412">
        <v>243</v>
      </c>
      <c r="H49" s="412">
        <v>146</v>
      </c>
      <c r="I49" s="422">
        <v>38</v>
      </c>
      <c r="J49" s="204" t="s">
        <v>660</v>
      </c>
      <c r="K49" s="248">
        <v>291</v>
      </c>
      <c r="L49" s="248">
        <v>137</v>
      </c>
      <c r="M49" s="248">
        <v>238</v>
      </c>
      <c r="N49" s="248">
        <v>130</v>
      </c>
      <c r="O49" s="248">
        <v>526</v>
      </c>
      <c r="P49" s="248">
        <v>343</v>
      </c>
      <c r="Q49" s="422">
        <v>38</v>
      </c>
      <c r="R49" s="204" t="s">
        <v>660</v>
      </c>
      <c r="S49" s="447">
        <v>321</v>
      </c>
      <c r="T49" s="447">
        <v>84</v>
      </c>
      <c r="U49" s="447">
        <v>262</v>
      </c>
      <c r="V49" s="447">
        <v>3242</v>
      </c>
    </row>
    <row r="50" spans="1:22" ht="12.2" customHeight="1" x14ac:dyDescent="0.2">
      <c r="A50" s="425">
        <v>39</v>
      </c>
      <c r="B50" s="419" t="s">
        <v>661</v>
      </c>
      <c r="C50" s="420">
        <v>22</v>
      </c>
      <c r="D50" s="420">
        <v>72</v>
      </c>
      <c r="E50" s="420">
        <v>110</v>
      </c>
      <c r="F50" s="420">
        <v>71</v>
      </c>
      <c r="G50" s="420">
        <v>126</v>
      </c>
      <c r="H50" s="420">
        <v>106</v>
      </c>
      <c r="I50" s="425">
        <v>39</v>
      </c>
      <c r="J50" s="419" t="s">
        <v>661</v>
      </c>
      <c r="K50" s="436">
        <v>213</v>
      </c>
      <c r="L50" s="436">
        <v>102</v>
      </c>
      <c r="M50" s="436">
        <v>95</v>
      </c>
      <c r="N50" s="436">
        <v>70</v>
      </c>
      <c r="O50" s="436">
        <v>220</v>
      </c>
      <c r="P50" s="436">
        <v>268</v>
      </c>
      <c r="Q50" s="425">
        <v>39</v>
      </c>
      <c r="R50" s="419" t="s">
        <v>661</v>
      </c>
      <c r="S50" s="420">
        <v>176</v>
      </c>
      <c r="T50" s="420">
        <v>83</v>
      </c>
      <c r="U50" s="420">
        <v>75</v>
      </c>
      <c r="V50" s="420">
        <v>1809</v>
      </c>
    </row>
  </sheetData>
  <mergeCells count="8">
    <mergeCell ref="A2:H2"/>
    <mergeCell ref="A3:H3"/>
    <mergeCell ref="V5:V6"/>
    <mergeCell ref="I5:I6"/>
    <mergeCell ref="A1:H1"/>
    <mergeCell ref="Q5:Q6"/>
    <mergeCell ref="A5:A6"/>
    <mergeCell ref="I3:P3"/>
  </mergeCells>
  <conditionalFormatting sqref="A7:H50">
    <cfRule type="expression" dxfId="35" priority="11">
      <formula>MOD(ROW(),2)=0</formula>
    </cfRule>
  </conditionalFormatting>
  <conditionalFormatting sqref="I7:J50 L7:P50">
    <cfRule type="expression" dxfId="34" priority="6">
      <formula>MOD(ROW(),2)=0</formula>
    </cfRule>
  </conditionalFormatting>
  <conditionalFormatting sqref="K7:K50">
    <cfRule type="expression" dxfId="33" priority="5">
      <formula>MOD(ROW(),2)=0</formula>
    </cfRule>
  </conditionalFormatting>
  <conditionalFormatting sqref="Q7:V50">
    <cfRule type="expression" dxfId="3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ignoredErrors>
    <ignoredError sqref="C5:H5 A8:A17 I8:I17 K5:P5 Q8:Q17 S5:U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view="pageLayout" topLeftCell="E1" zoomScaleNormal="100" workbookViewId="0">
      <selection activeCell="T20" sqref="T20"/>
    </sheetView>
  </sheetViews>
  <sheetFormatPr baseColWidth="10" defaultRowHeight="12.75" x14ac:dyDescent="0.2"/>
  <cols>
    <col min="1" max="1" width="4" customWidth="1"/>
    <col min="2" max="2" width="37.85546875" customWidth="1"/>
    <col min="3" max="8" width="8.140625" customWidth="1"/>
    <col min="9" max="9" width="4" customWidth="1"/>
    <col min="10" max="10" width="37.85546875" customWidth="1"/>
    <col min="11" max="11" width="8.140625" customWidth="1"/>
    <col min="12" max="12" width="7.5703125" customWidth="1"/>
    <col min="13" max="13" width="8.140625" customWidth="1"/>
    <col min="14" max="14" width="7.5703125" customWidth="1"/>
    <col min="15" max="15" width="9.85546875" customWidth="1"/>
    <col min="16" max="16" width="8.7109375" customWidth="1"/>
    <col min="17" max="17" width="4" customWidth="1"/>
    <col min="18" max="18" width="41" customWidth="1"/>
  </cols>
  <sheetData>
    <row r="1" spans="1:22" ht="14.25" customHeight="1" x14ac:dyDescent="0.2">
      <c r="A1" s="702" t="s">
        <v>352</v>
      </c>
      <c r="B1" s="702"/>
      <c r="C1" s="702"/>
      <c r="D1" s="702"/>
      <c r="E1" s="702"/>
      <c r="F1" s="702"/>
      <c r="G1" s="702"/>
      <c r="H1" s="702"/>
      <c r="I1" s="702" t="s">
        <v>352</v>
      </c>
      <c r="J1" s="702"/>
      <c r="K1" s="702"/>
      <c r="L1" s="702"/>
      <c r="M1" s="702"/>
      <c r="N1" s="702"/>
      <c r="O1" s="702"/>
      <c r="P1" s="702"/>
      <c r="Q1" s="400" t="s">
        <v>352</v>
      </c>
      <c r="R1" s="400"/>
      <c r="S1" s="400"/>
      <c r="T1" s="400"/>
      <c r="U1" s="400"/>
      <c r="V1" s="400"/>
    </row>
    <row r="2" spans="1:22" ht="12.75" customHeight="1" x14ac:dyDescent="0.2">
      <c r="A2" s="697" t="s">
        <v>343</v>
      </c>
      <c r="B2" s="697"/>
      <c r="C2" s="697"/>
      <c r="D2" s="697"/>
      <c r="E2" s="697"/>
      <c r="F2" s="697"/>
      <c r="G2" s="697"/>
      <c r="H2" s="697"/>
      <c r="I2" s="429" t="s">
        <v>343</v>
      </c>
      <c r="J2" s="400"/>
      <c r="K2" s="400"/>
      <c r="L2" s="400"/>
      <c r="M2" s="400"/>
      <c r="N2" s="400"/>
      <c r="O2" s="400"/>
      <c r="P2" s="400"/>
      <c r="Q2" s="429" t="s">
        <v>343</v>
      </c>
      <c r="R2" s="400"/>
      <c r="S2" s="400"/>
      <c r="T2" s="400"/>
      <c r="U2" s="400"/>
      <c r="V2" s="400"/>
    </row>
    <row r="3" spans="1:22" ht="12.75" customHeight="1" x14ac:dyDescent="0.2">
      <c r="A3" s="698" t="s">
        <v>733</v>
      </c>
      <c r="B3" s="698"/>
      <c r="C3" s="698"/>
      <c r="D3" s="698"/>
      <c r="E3" s="698"/>
      <c r="F3" s="698"/>
      <c r="G3" s="698"/>
      <c r="H3" s="698"/>
      <c r="I3" s="430" t="s">
        <v>732</v>
      </c>
      <c r="J3" s="400"/>
      <c r="K3" s="400"/>
      <c r="L3" s="400"/>
      <c r="M3" s="400"/>
      <c r="N3" s="400"/>
      <c r="O3" s="400"/>
      <c r="P3" s="400"/>
      <c r="Q3" s="430" t="s">
        <v>732</v>
      </c>
      <c r="R3" s="400"/>
      <c r="S3" s="400"/>
      <c r="T3" s="400"/>
      <c r="U3" s="400"/>
      <c r="V3" s="400"/>
    </row>
    <row r="4" spans="1:22" ht="6.75" customHeight="1" x14ac:dyDescent="0.2">
      <c r="A4" s="397"/>
      <c r="B4" s="397"/>
      <c r="C4" s="397"/>
      <c r="D4" s="397"/>
      <c r="E4" s="397"/>
      <c r="F4" s="397"/>
      <c r="G4" s="397"/>
      <c r="H4" s="397"/>
      <c r="I4" s="397"/>
      <c r="J4" s="397"/>
      <c r="K4" s="397"/>
      <c r="L4" s="397"/>
      <c r="M4" s="397"/>
      <c r="N4" s="397"/>
      <c r="O4" s="397"/>
      <c r="P4" s="397"/>
      <c r="Q4" s="397"/>
      <c r="R4" s="397"/>
      <c r="S4" s="397"/>
      <c r="T4" s="397"/>
      <c r="U4" s="397"/>
      <c r="V4" s="397"/>
    </row>
    <row r="5" spans="1:22" x14ac:dyDescent="0.2">
      <c r="A5" s="703" t="s">
        <v>256</v>
      </c>
      <c r="B5" s="431" t="s">
        <v>353</v>
      </c>
      <c r="C5" s="432" t="s">
        <v>354</v>
      </c>
      <c r="D5" s="432" t="s">
        <v>355</v>
      </c>
      <c r="E5" s="432" t="s">
        <v>356</v>
      </c>
      <c r="F5" s="432" t="s">
        <v>357</v>
      </c>
      <c r="G5" s="432" t="s">
        <v>358</v>
      </c>
      <c r="H5" s="433" t="s">
        <v>359</v>
      </c>
      <c r="I5" s="701" t="s">
        <v>256</v>
      </c>
      <c r="J5" s="431" t="s">
        <v>353</v>
      </c>
      <c r="K5" s="432" t="s">
        <v>360</v>
      </c>
      <c r="L5" s="432" t="s">
        <v>361</v>
      </c>
      <c r="M5" s="432" t="s">
        <v>362</v>
      </c>
      <c r="N5" s="432" t="s">
        <v>363</v>
      </c>
      <c r="O5" s="432" t="s">
        <v>364</v>
      </c>
      <c r="P5" s="433" t="s">
        <v>365</v>
      </c>
      <c r="Q5" s="701" t="s">
        <v>256</v>
      </c>
      <c r="R5" s="431" t="s">
        <v>353</v>
      </c>
      <c r="S5" s="433" t="s">
        <v>366</v>
      </c>
      <c r="T5" s="432" t="s">
        <v>367</v>
      </c>
      <c r="U5" s="432" t="s">
        <v>368</v>
      </c>
      <c r="V5" s="699" t="s">
        <v>380</v>
      </c>
    </row>
    <row r="6" spans="1:22" ht="45" x14ac:dyDescent="0.2">
      <c r="A6" s="704"/>
      <c r="B6" s="148" t="s">
        <v>369</v>
      </c>
      <c r="C6" s="148" t="s">
        <v>633</v>
      </c>
      <c r="D6" s="148" t="s">
        <v>370</v>
      </c>
      <c r="E6" s="148" t="s">
        <v>371</v>
      </c>
      <c r="F6" s="148" t="s">
        <v>634</v>
      </c>
      <c r="G6" s="148" t="s">
        <v>635</v>
      </c>
      <c r="H6" s="149" t="s">
        <v>636</v>
      </c>
      <c r="I6" s="701"/>
      <c r="J6" s="148" t="s">
        <v>369</v>
      </c>
      <c r="K6" s="148" t="s">
        <v>372</v>
      </c>
      <c r="L6" s="148" t="s">
        <v>637</v>
      </c>
      <c r="M6" s="148" t="s">
        <v>373</v>
      </c>
      <c r="N6" s="148" t="s">
        <v>374</v>
      </c>
      <c r="O6" s="148" t="s">
        <v>375</v>
      </c>
      <c r="P6" s="149" t="s">
        <v>376</v>
      </c>
      <c r="Q6" s="701"/>
      <c r="R6" s="148" t="s">
        <v>369</v>
      </c>
      <c r="S6" s="149" t="s">
        <v>377</v>
      </c>
      <c r="T6" s="148" t="s">
        <v>378</v>
      </c>
      <c r="U6" s="148" t="s">
        <v>379</v>
      </c>
      <c r="V6" s="700"/>
    </row>
    <row r="7" spans="1:22" ht="6.75" customHeight="1" x14ac:dyDescent="0.2">
      <c r="A7" s="399"/>
      <c r="B7" s="401"/>
      <c r="C7" s="399"/>
      <c r="D7" s="399"/>
      <c r="E7" s="399"/>
      <c r="F7" s="399"/>
      <c r="G7" s="399"/>
      <c r="H7" s="399"/>
      <c r="I7" s="399"/>
      <c r="J7" s="401"/>
      <c r="K7" s="399"/>
      <c r="L7" s="399"/>
      <c r="M7" s="399"/>
      <c r="N7" s="399"/>
      <c r="O7" s="399"/>
      <c r="P7" s="399"/>
      <c r="Q7" s="399"/>
      <c r="R7" s="401"/>
      <c r="S7" s="399"/>
      <c r="T7" s="399"/>
      <c r="U7" s="399"/>
      <c r="V7" s="399"/>
    </row>
    <row r="8" spans="1:22" ht="18" customHeight="1" x14ac:dyDescent="0.2">
      <c r="A8" s="456" t="s">
        <v>588</v>
      </c>
      <c r="B8" s="308" t="s">
        <v>386</v>
      </c>
      <c r="C8" s="609">
        <v>27</v>
      </c>
      <c r="D8" s="609">
        <v>70</v>
      </c>
      <c r="E8" s="609">
        <v>143</v>
      </c>
      <c r="F8" s="609">
        <v>101</v>
      </c>
      <c r="G8" s="609">
        <v>174</v>
      </c>
      <c r="H8" s="609">
        <v>123</v>
      </c>
      <c r="I8" s="456" t="s">
        <v>588</v>
      </c>
      <c r="J8" s="308" t="s">
        <v>386</v>
      </c>
      <c r="K8" s="459">
        <v>291</v>
      </c>
      <c r="L8" s="459">
        <v>122</v>
      </c>
      <c r="M8" s="459">
        <v>194</v>
      </c>
      <c r="N8" s="459">
        <v>112</v>
      </c>
      <c r="O8" s="459">
        <v>325</v>
      </c>
      <c r="P8" s="459">
        <v>296</v>
      </c>
      <c r="Q8" s="456" t="s">
        <v>588</v>
      </c>
      <c r="R8" s="308" t="s">
        <v>386</v>
      </c>
      <c r="S8" s="618">
        <v>262</v>
      </c>
      <c r="T8" s="618">
        <v>150</v>
      </c>
      <c r="U8" s="618">
        <v>147</v>
      </c>
      <c r="V8" s="438">
        <v>2537</v>
      </c>
    </row>
    <row r="9" spans="1:22" x14ac:dyDescent="0.2">
      <c r="A9" s="457" t="s">
        <v>589</v>
      </c>
      <c r="B9" s="309" t="s">
        <v>282</v>
      </c>
      <c r="C9" s="375">
        <v>24</v>
      </c>
      <c r="D9" s="375">
        <v>50</v>
      </c>
      <c r="E9" s="375">
        <v>101</v>
      </c>
      <c r="F9" s="375">
        <v>48</v>
      </c>
      <c r="G9" s="375">
        <v>120</v>
      </c>
      <c r="H9" s="375">
        <v>98</v>
      </c>
      <c r="I9" s="457" t="s">
        <v>589</v>
      </c>
      <c r="J9" s="309" t="s">
        <v>282</v>
      </c>
      <c r="K9" s="460">
        <v>226</v>
      </c>
      <c r="L9" s="460">
        <v>96</v>
      </c>
      <c r="M9" s="460">
        <v>116</v>
      </c>
      <c r="N9" s="460">
        <v>83</v>
      </c>
      <c r="O9" s="460">
        <v>210</v>
      </c>
      <c r="P9" s="460">
        <v>206</v>
      </c>
      <c r="Q9" s="457" t="s">
        <v>589</v>
      </c>
      <c r="R9" s="309" t="s">
        <v>282</v>
      </c>
      <c r="S9" s="619">
        <v>143</v>
      </c>
      <c r="T9" s="619">
        <v>136</v>
      </c>
      <c r="U9" s="619">
        <v>101</v>
      </c>
      <c r="V9" s="619">
        <v>1757</v>
      </c>
    </row>
    <row r="10" spans="1:22" x14ac:dyDescent="0.2">
      <c r="A10" s="457" t="s">
        <v>596</v>
      </c>
      <c r="B10" s="309" t="s">
        <v>283</v>
      </c>
      <c r="C10" s="375">
        <v>3</v>
      </c>
      <c r="D10" s="375">
        <v>20</v>
      </c>
      <c r="E10" s="375">
        <v>42</v>
      </c>
      <c r="F10" s="375">
        <v>53</v>
      </c>
      <c r="G10" s="375">
        <v>54</v>
      </c>
      <c r="H10" s="375">
        <v>25</v>
      </c>
      <c r="I10" s="457" t="s">
        <v>596</v>
      </c>
      <c r="J10" s="309" t="s">
        <v>283</v>
      </c>
      <c r="K10" s="460">
        <v>65</v>
      </c>
      <c r="L10" s="460">
        <v>25</v>
      </c>
      <c r="M10" s="460">
        <v>77</v>
      </c>
      <c r="N10" s="460">
        <v>29</v>
      </c>
      <c r="O10" s="460">
        <v>115</v>
      </c>
      <c r="P10" s="460">
        <v>90</v>
      </c>
      <c r="Q10" s="457" t="s">
        <v>596</v>
      </c>
      <c r="R10" s="309" t="s">
        <v>283</v>
      </c>
      <c r="S10" s="619">
        <v>119</v>
      </c>
      <c r="T10" s="619">
        <v>14</v>
      </c>
      <c r="U10" s="619">
        <v>46</v>
      </c>
      <c r="V10" s="619">
        <v>780</v>
      </c>
    </row>
    <row r="11" spans="1:22" x14ac:dyDescent="0.2">
      <c r="A11" s="457" t="s">
        <v>595</v>
      </c>
      <c r="B11" s="309" t="s">
        <v>666</v>
      </c>
      <c r="C11" s="375">
        <v>18</v>
      </c>
      <c r="D11" s="375">
        <v>31</v>
      </c>
      <c r="E11" s="375">
        <v>71</v>
      </c>
      <c r="F11" s="375">
        <v>30</v>
      </c>
      <c r="G11" s="375">
        <v>74</v>
      </c>
      <c r="H11" s="375">
        <v>80</v>
      </c>
      <c r="I11" s="457" t="s">
        <v>595</v>
      </c>
      <c r="J11" s="309" t="s">
        <v>666</v>
      </c>
      <c r="K11" s="461">
        <v>178</v>
      </c>
      <c r="L11" s="461">
        <v>76</v>
      </c>
      <c r="M11" s="461">
        <v>99</v>
      </c>
      <c r="N11" s="461">
        <v>68</v>
      </c>
      <c r="O11" s="461">
        <v>160</v>
      </c>
      <c r="P11" s="461">
        <v>145</v>
      </c>
      <c r="Q11" s="457" t="s">
        <v>595</v>
      </c>
      <c r="R11" s="309" t="s">
        <v>666</v>
      </c>
      <c r="S11" s="619">
        <v>115</v>
      </c>
      <c r="T11" s="619">
        <v>83</v>
      </c>
      <c r="U11" s="619">
        <v>84</v>
      </c>
      <c r="V11" s="619">
        <v>1312</v>
      </c>
    </row>
    <row r="12" spans="1:22" x14ac:dyDescent="0.2">
      <c r="A12" s="457" t="s">
        <v>594</v>
      </c>
      <c r="B12" s="309" t="s">
        <v>667</v>
      </c>
      <c r="C12" s="375">
        <v>5</v>
      </c>
      <c r="D12" s="375">
        <v>27</v>
      </c>
      <c r="E12" s="375">
        <v>22</v>
      </c>
      <c r="F12" s="375">
        <v>19</v>
      </c>
      <c r="G12" s="375">
        <v>56</v>
      </c>
      <c r="H12" s="375">
        <v>18</v>
      </c>
      <c r="I12" s="457" t="s">
        <v>594</v>
      </c>
      <c r="J12" s="309" t="s">
        <v>667</v>
      </c>
      <c r="K12" s="460">
        <v>47</v>
      </c>
      <c r="L12" s="460">
        <v>27</v>
      </c>
      <c r="M12" s="460">
        <v>38</v>
      </c>
      <c r="N12" s="460">
        <v>24</v>
      </c>
      <c r="O12" s="460">
        <v>78</v>
      </c>
      <c r="P12" s="460">
        <v>65</v>
      </c>
      <c r="Q12" s="457" t="s">
        <v>594</v>
      </c>
      <c r="R12" s="309" t="s">
        <v>667</v>
      </c>
      <c r="S12" s="619">
        <v>58</v>
      </c>
      <c r="T12" s="619">
        <v>58</v>
      </c>
      <c r="U12" s="619">
        <v>40</v>
      </c>
      <c r="V12" s="619">
        <v>580</v>
      </c>
    </row>
    <row r="13" spans="1:22" x14ac:dyDescent="0.2">
      <c r="A13" s="457" t="s">
        <v>593</v>
      </c>
      <c r="B13" s="309" t="s">
        <v>670</v>
      </c>
      <c r="C13" s="375">
        <v>4</v>
      </c>
      <c r="D13" s="375">
        <v>15</v>
      </c>
      <c r="E13" s="375">
        <v>16</v>
      </c>
      <c r="F13" s="375">
        <v>10</v>
      </c>
      <c r="G13" s="375">
        <v>40</v>
      </c>
      <c r="H13" s="375">
        <v>15</v>
      </c>
      <c r="I13" s="457" t="s">
        <v>593</v>
      </c>
      <c r="J13" s="309" t="s">
        <v>670</v>
      </c>
      <c r="K13" s="615">
        <v>37</v>
      </c>
      <c r="L13" s="615">
        <v>15</v>
      </c>
      <c r="M13" s="615">
        <v>14</v>
      </c>
      <c r="N13" s="615">
        <v>9</v>
      </c>
      <c r="O13" s="615">
        <v>42</v>
      </c>
      <c r="P13" s="615">
        <v>41</v>
      </c>
      <c r="Q13" s="457" t="s">
        <v>593</v>
      </c>
      <c r="R13" s="309" t="s">
        <v>670</v>
      </c>
      <c r="S13" s="619">
        <v>22</v>
      </c>
      <c r="T13" s="619">
        <v>50</v>
      </c>
      <c r="U13" s="619">
        <v>14</v>
      </c>
      <c r="V13" s="619">
        <v>343</v>
      </c>
    </row>
    <row r="14" spans="1:22" x14ac:dyDescent="0.2">
      <c r="A14" s="457" t="s">
        <v>592</v>
      </c>
      <c r="B14" s="309" t="s">
        <v>669</v>
      </c>
      <c r="C14" s="375">
        <v>1</v>
      </c>
      <c r="D14" s="375">
        <v>12</v>
      </c>
      <c r="E14" s="375">
        <v>6</v>
      </c>
      <c r="F14" s="375">
        <v>9</v>
      </c>
      <c r="G14" s="375">
        <v>16</v>
      </c>
      <c r="H14" s="375">
        <v>3</v>
      </c>
      <c r="I14" s="457" t="s">
        <v>592</v>
      </c>
      <c r="J14" s="309" t="s">
        <v>669</v>
      </c>
      <c r="K14" s="615">
        <v>10</v>
      </c>
      <c r="L14" s="615">
        <v>12</v>
      </c>
      <c r="M14" s="615">
        <v>24</v>
      </c>
      <c r="N14" s="615">
        <v>15</v>
      </c>
      <c r="O14" s="615">
        <v>36</v>
      </c>
      <c r="P14" s="615">
        <v>24</v>
      </c>
      <c r="Q14" s="457" t="s">
        <v>592</v>
      </c>
      <c r="R14" s="309" t="s">
        <v>669</v>
      </c>
      <c r="S14" s="619">
        <v>36</v>
      </c>
      <c r="T14" s="619">
        <v>8</v>
      </c>
      <c r="U14" s="619">
        <v>26</v>
      </c>
      <c r="V14" s="619">
        <v>237</v>
      </c>
    </row>
    <row r="15" spans="1:22" x14ac:dyDescent="0.2">
      <c r="A15" s="457" t="s">
        <v>591</v>
      </c>
      <c r="B15" s="309" t="s">
        <v>668</v>
      </c>
      <c r="C15" s="375">
        <v>4</v>
      </c>
      <c r="D15" s="375">
        <v>12</v>
      </c>
      <c r="E15" s="375">
        <v>51</v>
      </c>
      <c r="F15" s="375">
        <v>52</v>
      </c>
      <c r="G15" s="375">
        <v>45</v>
      </c>
      <c r="H15" s="375">
        <v>26</v>
      </c>
      <c r="I15" s="457" t="s">
        <v>591</v>
      </c>
      <c r="J15" s="309" t="s">
        <v>668</v>
      </c>
      <c r="K15" s="615">
        <v>66</v>
      </c>
      <c r="L15" s="615">
        <v>20</v>
      </c>
      <c r="M15" s="615">
        <v>57</v>
      </c>
      <c r="N15" s="615">
        <v>20</v>
      </c>
      <c r="O15" s="615">
        <v>87</v>
      </c>
      <c r="P15" s="615">
        <v>85</v>
      </c>
      <c r="Q15" s="457" t="s">
        <v>591</v>
      </c>
      <c r="R15" s="309" t="s">
        <v>668</v>
      </c>
      <c r="S15" s="619">
        <v>89</v>
      </c>
      <c r="T15" s="619">
        <v>10</v>
      </c>
      <c r="U15" s="619">
        <v>22</v>
      </c>
      <c r="V15" s="619">
        <v>645</v>
      </c>
    </row>
    <row r="16" spans="1:22" x14ac:dyDescent="0.2">
      <c r="A16" s="457" t="s">
        <v>590</v>
      </c>
      <c r="B16" s="309" t="s">
        <v>670</v>
      </c>
      <c r="C16" s="375">
        <v>2</v>
      </c>
      <c r="D16" s="375">
        <v>3</v>
      </c>
      <c r="E16" s="375">
        <v>14</v>
      </c>
      <c r="F16" s="375">
        <v>8</v>
      </c>
      <c r="G16" s="375">
        <v>6</v>
      </c>
      <c r="H16" s="375">
        <v>3</v>
      </c>
      <c r="I16" s="457" t="s">
        <v>590</v>
      </c>
      <c r="J16" s="309" t="s">
        <v>670</v>
      </c>
      <c r="K16" s="615">
        <v>11</v>
      </c>
      <c r="L16" s="615">
        <v>6</v>
      </c>
      <c r="M16" s="615">
        <v>3</v>
      </c>
      <c r="N16" s="615">
        <v>6</v>
      </c>
      <c r="O16" s="615">
        <v>8</v>
      </c>
      <c r="P16" s="615">
        <v>20</v>
      </c>
      <c r="Q16" s="457" t="s">
        <v>590</v>
      </c>
      <c r="R16" s="309" t="s">
        <v>670</v>
      </c>
      <c r="S16" s="619">
        <v>5</v>
      </c>
      <c r="T16" s="619">
        <v>4</v>
      </c>
      <c r="U16" s="619">
        <v>2</v>
      </c>
      <c r="V16" s="619">
        <v>102</v>
      </c>
    </row>
    <row r="17" spans="1:22" x14ac:dyDescent="0.2">
      <c r="A17" s="203">
        <v>10</v>
      </c>
      <c r="B17" s="309" t="s">
        <v>669</v>
      </c>
      <c r="C17" s="375">
        <v>2</v>
      </c>
      <c r="D17" s="375">
        <v>8</v>
      </c>
      <c r="E17" s="375">
        <v>36</v>
      </c>
      <c r="F17" s="375">
        <v>44</v>
      </c>
      <c r="G17" s="375">
        <v>39</v>
      </c>
      <c r="H17" s="375">
        <v>22</v>
      </c>
      <c r="I17" s="203">
        <v>10</v>
      </c>
      <c r="J17" s="309" t="s">
        <v>669</v>
      </c>
      <c r="K17" s="615">
        <v>55</v>
      </c>
      <c r="L17" s="615">
        <v>14</v>
      </c>
      <c r="M17" s="615">
        <v>53</v>
      </c>
      <c r="N17" s="615">
        <v>13</v>
      </c>
      <c r="O17" s="615">
        <v>79</v>
      </c>
      <c r="P17" s="615">
        <v>66</v>
      </c>
      <c r="Q17" s="203">
        <v>10</v>
      </c>
      <c r="R17" s="309" t="s">
        <v>669</v>
      </c>
      <c r="S17" s="619">
        <v>84</v>
      </c>
      <c r="T17" s="619">
        <v>6</v>
      </c>
      <c r="U17" s="619">
        <v>20</v>
      </c>
      <c r="V17" s="619">
        <v>542</v>
      </c>
    </row>
    <row r="18" spans="1:22" x14ac:dyDescent="0.2">
      <c r="A18" s="203">
        <v>11</v>
      </c>
      <c r="B18" s="309" t="s">
        <v>671</v>
      </c>
      <c r="C18" s="200" t="s">
        <v>18</v>
      </c>
      <c r="D18" s="377" t="s">
        <v>18</v>
      </c>
      <c r="E18" s="375">
        <v>12</v>
      </c>
      <c r="F18" s="375">
        <v>20</v>
      </c>
      <c r="G18" s="375">
        <v>21</v>
      </c>
      <c r="H18" s="375">
        <v>13</v>
      </c>
      <c r="I18" s="203">
        <v>11</v>
      </c>
      <c r="J18" s="309" t="s">
        <v>671</v>
      </c>
      <c r="K18" s="615">
        <v>28</v>
      </c>
      <c r="L18" s="615">
        <v>6</v>
      </c>
      <c r="M18" s="615">
        <v>42</v>
      </c>
      <c r="N18" s="615">
        <v>1</v>
      </c>
      <c r="O18" s="615">
        <v>35</v>
      </c>
      <c r="P18" s="615">
        <v>11</v>
      </c>
      <c r="Q18" s="203">
        <v>11</v>
      </c>
      <c r="R18" s="309" t="s">
        <v>671</v>
      </c>
      <c r="S18" s="619">
        <v>67</v>
      </c>
      <c r="T18" s="619">
        <v>3</v>
      </c>
      <c r="U18" s="619">
        <v>4</v>
      </c>
      <c r="V18" s="619">
        <v>264</v>
      </c>
    </row>
    <row r="19" spans="1:22" x14ac:dyDescent="0.2">
      <c r="A19" s="203">
        <v>12</v>
      </c>
      <c r="B19" s="309" t="s">
        <v>672</v>
      </c>
      <c r="C19" s="375">
        <v>2</v>
      </c>
      <c r="D19" s="375">
        <v>8</v>
      </c>
      <c r="E19" s="375">
        <v>24</v>
      </c>
      <c r="F19" s="375">
        <v>24</v>
      </c>
      <c r="G19" s="375">
        <v>18</v>
      </c>
      <c r="H19" s="375">
        <v>9</v>
      </c>
      <c r="I19" s="203">
        <v>12</v>
      </c>
      <c r="J19" s="309" t="s">
        <v>672</v>
      </c>
      <c r="K19" s="615">
        <v>27</v>
      </c>
      <c r="L19" s="615">
        <v>8</v>
      </c>
      <c r="M19" s="615">
        <v>11</v>
      </c>
      <c r="N19" s="615">
        <v>12</v>
      </c>
      <c r="O19" s="615">
        <v>44</v>
      </c>
      <c r="P19" s="615">
        <v>55</v>
      </c>
      <c r="Q19" s="203">
        <v>12</v>
      </c>
      <c r="R19" s="309" t="s">
        <v>672</v>
      </c>
      <c r="S19" s="619">
        <v>17</v>
      </c>
      <c r="T19" s="619">
        <v>3</v>
      </c>
      <c r="U19" s="619">
        <v>16</v>
      </c>
      <c r="V19" s="619">
        <v>278</v>
      </c>
    </row>
    <row r="20" spans="1:22" ht="19.899999999999999" customHeight="1" x14ac:dyDescent="0.2">
      <c r="A20" s="454">
        <v>13</v>
      </c>
      <c r="B20" s="308" t="s">
        <v>664</v>
      </c>
      <c r="C20" s="302">
        <v>593</v>
      </c>
      <c r="D20" s="302">
        <v>1600</v>
      </c>
      <c r="E20" s="302">
        <v>3229</v>
      </c>
      <c r="F20" s="302">
        <v>2350</v>
      </c>
      <c r="G20" s="302">
        <v>3404</v>
      </c>
      <c r="H20" s="302">
        <v>2298</v>
      </c>
      <c r="I20" s="454">
        <v>13</v>
      </c>
      <c r="J20" s="308" t="s">
        <v>664</v>
      </c>
      <c r="K20" s="302">
        <v>5700</v>
      </c>
      <c r="L20" s="302">
        <v>2320</v>
      </c>
      <c r="M20" s="302">
        <v>4492</v>
      </c>
      <c r="N20" s="302">
        <v>2340</v>
      </c>
      <c r="O20" s="302">
        <v>7111</v>
      </c>
      <c r="P20" s="302">
        <v>5861</v>
      </c>
      <c r="Q20" s="454">
        <v>13</v>
      </c>
      <c r="R20" s="308" t="s">
        <v>664</v>
      </c>
      <c r="S20" s="438">
        <v>5452</v>
      </c>
      <c r="T20" s="438">
        <v>2951</v>
      </c>
      <c r="U20" s="438">
        <v>3030</v>
      </c>
      <c r="V20" s="405">
        <v>52729</v>
      </c>
    </row>
    <row r="21" spans="1:22" x14ac:dyDescent="0.2">
      <c r="A21" s="203">
        <v>15</v>
      </c>
      <c r="B21" s="309" t="s">
        <v>282</v>
      </c>
      <c r="C21" s="375">
        <v>3905</v>
      </c>
      <c r="D21" s="200">
        <v>1010</v>
      </c>
      <c r="E21" s="375">
        <v>9476</v>
      </c>
      <c r="F21" s="375">
        <v>5865</v>
      </c>
      <c r="G21" s="375">
        <v>9227</v>
      </c>
      <c r="H21" s="375">
        <v>9083</v>
      </c>
      <c r="I21" s="203">
        <v>15</v>
      </c>
      <c r="J21" s="309" t="s">
        <v>282</v>
      </c>
      <c r="K21" s="615">
        <v>22030</v>
      </c>
      <c r="L21" s="615">
        <v>7495</v>
      </c>
      <c r="M21" s="615">
        <v>10206</v>
      </c>
      <c r="N21" s="615">
        <v>9264</v>
      </c>
      <c r="O21" s="615">
        <v>25278</v>
      </c>
      <c r="P21" s="615">
        <v>16334</v>
      </c>
      <c r="Q21" s="203">
        <v>15</v>
      </c>
      <c r="R21" s="309" t="s">
        <v>282</v>
      </c>
      <c r="S21" s="619">
        <v>12426</v>
      </c>
      <c r="T21" s="619">
        <v>11482</v>
      </c>
      <c r="U21" s="619">
        <v>10182</v>
      </c>
      <c r="V21" s="619">
        <v>166265</v>
      </c>
    </row>
    <row r="22" spans="1:22" x14ac:dyDescent="0.2">
      <c r="A22" s="203">
        <v>16</v>
      </c>
      <c r="B22" s="309" t="s">
        <v>283</v>
      </c>
      <c r="C22" s="375">
        <v>235</v>
      </c>
      <c r="D22" s="200">
        <v>1689</v>
      </c>
      <c r="E22" s="375">
        <v>5388</v>
      </c>
      <c r="F22" s="375">
        <v>5710</v>
      </c>
      <c r="G22" s="375">
        <v>5608</v>
      </c>
      <c r="H22" s="375">
        <v>2074</v>
      </c>
      <c r="I22" s="203">
        <v>16</v>
      </c>
      <c r="J22" s="309" t="s">
        <v>283</v>
      </c>
      <c r="K22" s="615">
        <v>7603</v>
      </c>
      <c r="L22" s="615">
        <v>3019</v>
      </c>
      <c r="M22" s="615">
        <v>8415</v>
      </c>
      <c r="N22" s="615">
        <v>4026</v>
      </c>
      <c r="O22" s="615">
        <v>10136</v>
      </c>
      <c r="P22" s="615">
        <v>9728</v>
      </c>
      <c r="Q22" s="203">
        <v>16</v>
      </c>
      <c r="R22" s="309" t="s">
        <v>283</v>
      </c>
      <c r="S22" s="619">
        <v>13406</v>
      </c>
      <c r="T22" s="619">
        <v>1303</v>
      </c>
      <c r="U22" s="619">
        <v>5878</v>
      </c>
      <c r="V22" s="619">
        <v>84217</v>
      </c>
    </row>
    <row r="23" spans="1:22" x14ac:dyDescent="0.2">
      <c r="A23" s="203">
        <v>17</v>
      </c>
      <c r="B23" s="309" t="s">
        <v>666</v>
      </c>
      <c r="C23" s="375">
        <v>2977</v>
      </c>
      <c r="D23" s="375">
        <v>2707</v>
      </c>
      <c r="E23" s="375">
        <v>6647</v>
      </c>
      <c r="F23" s="375">
        <v>3939</v>
      </c>
      <c r="G23" s="375">
        <v>5404</v>
      </c>
      <c r="H23" s="375">
        <v>7225</v>
      </c>
      <c r="I23" s="203">
        <v>17</v>
      </c>
      <c r="J23" s="309" t="s">
        <v>666</v>
      </c>
      <c r="K23" s="615">
        <v>16383</v>
      </c>
      <c r="L23" s="615">
        <v>5673</v>
      </c>
      <c r="M23" s="615">
        <v>8451</v>
      </c>
      <c r="N23" s="615">
        <v>6575</v>
      </c>
      <c r="O23" s="615">
        <v>16782</v>
      </c>
      <c r="P23" s="615">
        <v>11487</v>
      </c>
      <c r="Q23" s="203">
        <v>17</v>
      </c>
      <c r="R23" s="309" t="s">
        <v>666</v>
      </c>
      <c r="S23" s="619">
        <v>10009</v>
      </c>
      <c r="T23" s="619">
        <v>7110</v>
      </c>
      <c r="U23" s="619">
        <v>8897</v>
      </c>
      <c r="V23" s="619">
        <v>120266</v>
      </c>
    </row>
    <row r="24" spans="1:22" x14ac:dyDescent="0.2">
      <c r="A24" s="203">
        <v>18</v>
      </c>
      <c r="B24" s="309" t="s">
        <v>667</v>
      </c>
      <c r="C24" s="375">
        <v>865</v>
      </c>
      <c r="D24" s="375">
        <v>2187</v>
      </c>
      <c r="E24" s="375">
        <v>2544</v>
      </c>
      <c r="F24" s="375">
        <v>1832</v>
      </c>
      <c r="G24" s="375">
        <v>4417</v>
      </c>
      <c r="H24" s="375">
        <v>1999</v>
      </c>
      <c r="I24" s="203">
        <v>18</v>
      </c>
      <c r="J24" s="309" t="s">
        <v>667</v>
      </c>
      <c r="K24" s="615">
        <v>5879</v>
      </c>
      <c r="L24" s="615">
        <v>2449</v>
      </c>
      <c r="M24" s="615">
        <v>4389</v>
      </c>
      <c r="N24" s="615">
        <v>4064</v>
      </c>
      <c r="O24" s="615">
        <v>10927</v>
      </c>
      <c r="P24" s="615">
        <v>5341</v>
      </c>
      <c r="Q24" s="203">
        <v>18</v>
      </c>
      <c r="R24" s="309" t="s">
        <v>667</v>
      </c>
      <c r="S24" s="619">
        <v>4729</v>
      </c>
      <c r="T24" s="619">
        <v>4701</v>
      </c>
      <c r="U24" s="619">
        <v>5380</v>
      </c>
      <c r="V24" s="619">
        <v>61704</v>
      </c>
    </row>
    <row r="25" spans="1:22" x14ac:dyDescent="0.2">
      <c r="A25" s="203">
        <v>19</v>
      </c>
      <c r="B25" s="309" t="s">
        <v>670</v>
      </c>
      <c r="C25" s="375">
        <v>835</v>
      </c>
      <c r="D25" s="375">
        <v>1005</v>
      </c>
      <c r="E25" s="375">
        <v>1526</v>
      </c>
      <c r="F25" s="375">
        <v>1024</v>
      </c>
      <c r="G25" s="375">
        <v>3268</v>
      </c>
      <c r="H25" s="375">
        <v>1531</v>
      </c>
      <c r="I25" s="203">
        <v>19</v>
      </c>
      <c r="J25" s="309" t="s">
        <v>670</v>
      </c>
      <c r="K25" s="615">
        <v>4814</v>
      </c>
      <c r="L25" s="615">
        <v>1263</v>
      </c>
      <c r="M25" s="615">
        <v>1647</v>
      </c>
      <c r="N25" s="615">
        <v>1459</v>
      </c>
      <c r="O25" s="615">
        <v>7634</v>
      </c>
      <c r="P25" s="615">
        <v>3558</v>
      </c>
      <c r="Q25" s="203">
        <v>19</v>
      </c>
      <c r="R25" s="309" t="s">
        <v>670</v>
      </c>
      <c r="S25" s="619">
        <v>1860</v>
      </c>
      <c r="T25" s="619">
        <v>3938</v>
      </c>
      <c r="U25" s="619">
        <v>1103</v>
      </c>
      <c r="V25" s="619">
        <v>36465</v>
      </c>
    </row>
    <row r="26" spans="1:22" x14ac:dyDescent="0.2">
      <c r="A26" s="203">
        <v>20</v>
      </c>
      <c r="B26" s="309" t="s">
        <v>669</v>
      </c>
      <c r="C26" s="375">
        <v>30</v>
      </c>
      <c r="D26" s="375">
        <v>1182</v>
      </c>
      <c r="E26" s="375">
        <v>1018</v>
      </c>
      <c r="F26" s="375">
        <v>808</v>
      </c>
      <c r="G26" s="375">
        <v>1149</v>
      </c>
      <c r="H26" s="375">
        <v>468</v>
      </c>
      <c r="I26" s="203">
        <v>20</v>
      </c>
      <c r="J26" s="309" t="s">
        <v>669</v>
      </c>
      <c r="K26" s="615">
        <v>1065</v>
      </c>
      <c r="L26" s="615">
        <v>1187</v>
      </c>
      <c r="M26" s="615">
        <v>2742</v>
      </c>
      <c r="N26" s="615">
        <v>2605</v>
      </c>
      <c r="O26" s="615">
        <v>3293</v>
      </c>
      <c r="P26" s="615">
        <v>1783</v>
      </c>
      <c r="Q26" s="203">
        <v>20</v>
      </c>
      <c r="R26" s="309" t="s">
        <v>669</v>
      </c>
      <c r="S26" s="619">
        <v>2870</v>
      </c>
      <c r="T26" s="619">
        <v>762</v>
      </c>
      <c r="U26" s="619">
        <v>4277</v>
      </c>
      <c r="V26" s="619">
        <v>25239</v>
      </c>
    </row>
    <row r="27" spans="1:22" x14ac:dyDescent="0.2">
      <c r="A27" s="203">
        <v>21</v>
      </c>
      <c r="B27" s="309" t="s">
        <v>673</v>
      </c>
      <c r="C27" s="375">
        <v>299</v>
      </c>
      <c r="D27" s="375">
        <v>805</v>
      </c>
      <c r="E27" s="375">
        <v>5673</v>
      </c>
      <c r="F27" s="375">
        <v>5803</v>
      </c>
      <c r="G27" s="375">
        <v>5014</v>
      </c>
      <c r="H27" s="375">
        <v>1934</v>
      </c>
      <c r="I27" s="203">
        <v>21</v>
      </c>
      <c r="J27" s="309" t="s">
        <v>673</v>
      </c>
      <c r="K27" s="615">
        <v>7371</v>
      </c>
      <c r="L27" s="615">
        <v>2392</v>
      </c>
      <c r="M27" s="615">
        <v>5781</v>
      </c>
      <c r="N27" s="615">
        <v>2651</v>
      </c>
      <c r="O27" s="615">
        <v>7705</v>
      </c>
      <c r="P27" s="615">
        <v>9234</v>
      </c>
      <c r="Q27" s="203">
        <v>21</v>
      </c>
      <c r="R27" s="309" t="s">
        <v>673</v>
      </c>
      <c r="S27" s="619">
        <v>11094</v>
      </c>
      <c r="T27" s="619">
        <v>974</v>
      </c>
      <c r="U27" s="619">
        <v>1783</v>
      </c>
      <c r="V27" s="619">
        <v>68512</v>
      </c>
    </row>
    <row r="28" spans="1:22" x14ac:dyDescent="0.2">
      <c r="A28" s="203">
        <v>22</v>
      </c>
      <c r="B28" s="309" t="s">
        <v>670</v>
      </c>
      <c r="C28" s="375">
        <v>94</v>
      </c>
      <c r="D28" s="375">
        <v>298</v>
      </c>
      <c r="E28" s="375">
        <f>549+754</f>
        <v>1303</v>
      </c>
      <c r="F28" s="375">
        <f>446+456</f>
        <v>902</v>
      </c>
      <c r="G28" s="375">
        <v>555</v>
      </c>
      <c r="H28" s="375">
        <f>138+190</f>
        <v>328</v>
      </c>
      <c r="I28" s="203">
        <v>22</v>
      </c>
      <c r="J28" s="309" t="s">
        <v>670</v>
      </c>
      <c r="K28" s="615">
        <f>167+666</f>
        <v>833</v>
      </c>
      <c r="L28" s="615">
        <v>560</v>
      </c>
      <c r="M28" s="615">
        <v>108</v>
      </c>
      <c r="N28" s="615">
        <v>1230</v>
      </c>
      <c r="O28" s="615">
        <f>309+552</f>
        <v>861</v>
      </c>
      <c r="P28" s="615">
        <f>493+797</f>
        <v>1290</v>
      </c>
      <c r="Q28" s="203">
        <v>22</v>
      </c>
      <c r="R28" s="309" t="s">
        <v>670</v>
      </c>
      <c r="S28" s="619">
        <f>261+297</f>
        <v>558</v>
      </c>
      <c r="T28" s="619">
        <v>433</v>
      </c>
      <c r="U28" s="619">
        <v>182</v>
      </c>
      <c r="V28" s="619">
        <v>9534</v>
      </c>
    </row>
    <row r="29" spans="1:22" x14ac:dyDescent="0.2">
      <c r="A29" s="203">
        <v>23</v>
      </c>
      <c r="B29" s="309" t="s">
        <v>669</v>
      </c>
      <c r="C29" s="375">
        <v>205</v>
      </c>
      <c r="D29" s="375">
        <v>507</v>
      </c>
      <c r="E29" s="375">
        <f>1888+2482</f>
        <v>4370</v>
      </c>
      <c r="F29" s="375">
        <f>1952+2950</f>
        <v>4902</v>
      </c>
      <c r="G29" s="375">
        <f>2345+2113</f>
        <v>4458</v>
      </c>
      <c r="H29" s="375">
        <v>1607</v>
      </c>
      <c r="I29" s="203">
        <v>23</v>
      </c>
      <c r="J29" s="309" t="s">
        <v>669</v>
      </c>
      <c r="K29" s="615">
        <f>5119+1419</f>
        <v>6538</v>
      </c>
      <c r="L29" s="615">
        <f>714+1118</f>
        <v>1832</v>
      </c>
      <c r="M29" s="615">
        <v>5674</v>
      </c>
      <c r="N29" s="615">
        <f>78+1343</f>
        <v>1421</v>
      </c>
      <c r="O29" s="615">
        <f>3184+3660</f>
        <v>6844</v>
      </c>
      <c r="P29" s="615">
        <f>1398+6546</f>
        <v>7944</v>
      </c>
      <c r="Q29" s="203">
        <v>23</v>
      </c>
      <c r="R29" s="309" t="s">
        <v>669</v>
      </c>
      <c r="S29" s="619">
        <f>8394+2143</f>
        <v>10537</v>
      </c>
      <c r="T29" s="619">
        <v>540</v>
      </c>
      <c r="U29" s="619">
        <f>322+1278</f>
        <v>1600</v>
      </c>
      <c r="V29" s="619">
        <v>58978</v>
      </c>
    </row>
    <row r="30" spans="1:22" x14ac:dyDescent="0.2">
      <c r="A30" s="203">
        <v>24</v>
      </c>
      <c r="B30" s="309" t="s">
        <v>671</v>
      </c>
      <c r="C30" s="200">
        <v>19</v>
      </c>
      <c r="D30" s="377" t="s">
        <v>18</v>
      </c>
      <c r="E30" s="375">
        <v>1888</v>
      </c>
      <c r="F30" s="375">
        <v>1952</v>
      </c>
      <c r="G30" s="375">
        <v>2345</v>
      </c>
      <c r="H30" s="375">
        <v>1006</v>
      </c>
      <c r="I30" s="203">
        <v>24</v>
      </c>
      <c r="J30" s="309" t="s">
        <v>671</v>
      </c>
      <c r="K30" s="615">
        <v>5119</v>
      </c>
      <c r="L30" s="615">
        <v>714</v>
      </c>
      <c r="M30" s="615">
        <v>4430</v>
      </c>
      <c r="N30" s="615">
        <v>78</v>
      </c>
      <c r="O30" s="615">
        <v>3184</v>
      </c>
      <c r="P30" s="615">
        <v>1398</v>
      </c>
      <c r="Q30" s="203">
        <v>24</v>
      </c>
      <c r="R30" s="309" t="s">
        <v>671</v>
      </c>
      <c r="S30" s="619">
        <v>8394</v>
      </c>
      <c r="T30" s="619">
        <v>303</v>
      </c>
      <c r="U30" s="443">
        <v>322</v>
      </c>
      <c r="V30" s="619">
        <v>31152</v>
      </c>
    </row>
    <row r="31" spans="1:22" x14ac:dyDescent="0.2">
      <c r="A31" s="203">
        <v>25</v>
      </c>
      <c r="B31" s="309" t="s">
        <v>672</v>
      </c>
      <c r="C31" s="610">
        <v>186</v>
      </c>
      <c r="D31" s="610">
        <v>507</v>
      </c>
      <c r="E31" s="610">
        <v>2482</v>
      </c>
      <c r="F31" s="610">
        <v>2950</v>
      </c>
      <c r="G31" s="375">
        <v>2113</v>
      </c>
      <c r="H31" s="375">
        <v>601</v>
      </c>
      <c r="I31" s="203">
        <v>25</v>
      </c>
      <c r="J31" s="309" t="s">
        <v>672</v>
      </c>
      <c r="K31" s="615">
        <v>1419</v>
      </c>
      <c r="L31" s="615">
        <v>1118</v>
      </c>
      <c r="M31" s="615">
        <v>1244</v>
      </c>
      <c r="N31" s="615">
        <v>1343</v>
      </c>
      <c r="O31" s="615">
        <v>3660</v>
      </c>
      <c r="P31" s="615">
        <v>6546</v>
      </c>
      <c r="Q31" s="203">
        <v>25</v>
      </c>
      <c r="R31" s="309" t="s">
        <v>672</v>
      </c>
      <c r="S31" s="619">
        <v>2143</v>
      </c>
      <c r="T31" s="619">
        <v>237</v>
      </c>
      <c r="U31" s="619">
        <v>1278</v>
      </c>
      <c r="V31" s="619">
        <v>27826</v>
      </c>
    </row>
    <row r="32" spans="1:22" ht="28.35" customHeight="1" x14ac:dyDescent="0.2">
      <c r="A32" s="518">
        <v>26</v>
      </c>
      <c r="B32" s="463" t="s">
        <v>725</v>
      </c>
      <c r="C32" s="611">
        <v>28713</v>
      </c>
      <c r="D32" s="361">
        <v>67836</v>
      </c>
      <c r="E32" s="611">
        <v>166797</v>
      </c>
      <c r="F32" s="611">
        <v>115547</v>
      </c>
      <c r="G32" s="612">
        <v>160879</v>
      </c>
      <c r="H32" s="612">
        <v>103347</v>
      </c>
      <c r="I32" s="518">
        <v>26</v>
      </c>
      <c r="J32" s="463" t="s">
        <v>698</v>
      </c>
      <c r="K32" s="612">
        <v>286544</v>
      </c>
      <c r="L32" s="612">
        <v>103274</v>
      </c>
      <c r="M32" s="612">
        <v>181077</v>
      </c>
      <c r="N32" s="612">
        <v>111981</v>
      </c>
      <c r="O32" s="612">
        <v>376674</v>
      </c>
      <c r="P32" s="612">
        <v>272456</v>
      </c>
      <c r="Q32" s="518">
        <v>26</v>
      </c>
      <c r="R32" s="463" t="s">
        <v>698</v>
      </c>
      <c r="S32" s="620">
        <v>282942</v>
      </c>
      <c r="T32" s="620">
        <v>130900</v>
      </c>
      <c r="U32" s="620">
        <v>149869</v>
      </c>
      <c r="V32" s="437">
        <v>2538836</v>
      </c>
    </row>
    <row r="33" spans="1:22" ht="16.899999999999999" customHeight="1" x14ac:dyDescent="0.2">
      <c r="A33" s="203"/>
      <c r="B33" s="204" t="s">
        <v>640</v>
      </c>
      <c r="C33" s="512"/>
      <c r="D33" s="610"/>
      <c r="E33" s="610"/>
      <c r="F33" s="610"/>
      <c r="G33" s="375"/>
      <c r="H33" s="375"/>
      <c r="I33" s="203"/>
      <c r="J33" s="204" t="s">
        <v>640</v>
      </c>
      <c r="K33" s="615"/>
      <c r="L33" s="615"/>
      <c r="M33" s="615"/>
      <c r="N33" s="615"/>
      <c r="O33" s="615"/>
      <c r="P33" s="615"/>
      <c r="Q33" s="203"/>
      <c r="R33" s="204" t="s">
        <v>640</v>
      </c>
      <c r="S33" s="619"/>
      <c r="T33" s="619"/>
      <c r="U33" s="619"/>
      <c r="V33" s="619"/>
    </row>
    <row r="34" spans="1:22" x14ac:dyDescent="0.2">
      <c r="A34" s="203">
        <v>27</v>
      </c>
      <c r="B34" s="204" t="s">
        <v>230</v>
      </c>
      <c r="C34" s="512">
        <v>20591</v>
      </c>
      <c r="D34" s="512">
        <v>31370</v>
      </c>
      <c r="E34" s="512">
        <v>78765</v>
      </c>
      <c r="F34" s="512">
        <v>43433</v>
      </c>
      <c r="G34" s="512">
        <v>64270</v>
      </c>
      <c r="H34" s="512">
        <v>50507</v>
      </c>
      <c r="I34" s="203">
        <v>27</v>
      </c>
      <c r="J34" s="204" t="s">
        <v>230</v>
      </c>
      <c r="K34" s="512">
        <v>122228</v>
      </c>
      <c r="L34" s="512">
        <v>28912</v>
      </c>
      <c r="M34" s="512">
        <v>41918</v>
      </c>
      <c r="N34" s="512">
        <v>52076</v>
      </c>
      <c r="O34" s="512">
        <v>205881</v>
      </c>
      <c r="P34" s="512">
        <v>110157</v>
      </c>
      <c r="Q34" s="203">
        <v>27</v>
      </c>
      <c r="R34" s="204" t="s">
        <v>230</v>
      </c>
      <c r="S34" s="502">
        <v>60088</v>
      </c>
      <c r="T34" s="502">
        <v>53199</v>
      </c>
      <c r="U34" s="502">
        <v>46618</v>
      </c>
      <c r="V34" s="502">
        <v>1010012</v>
      </c>
    </row>
    <row r="35" spans="1:22" x14ac:dyDescent="0.2">
      <c r="A35" s="203">
        <v>28</v>
      </c>
      <c r="B35" s="204" t="s">
        <v>283</v>
      </c>
      <c r="C35" s="507" t="s">
        <v>20</v>
      </c>
      <c r="D35" s="507" t="s">
        <v>20</v>
      </c>
      <c r="E35" s="512">
        <v>24126</v>
      </c>
      <c r="F35" s="512">
        <v>37025</v>
      </c>
      <c r="G35" s="512">
        <v>34067</v>
      </c>
      <c r="H35" s="512">
        <v>11778</v>
      </c>
      <c r="I35" s="203">
        <v>28</v>
      </c>
      <c r="J35" s="204" t="s">
        <v>283</v>
      </c>
      <c r="K35" s="512">
        <v>48685</v>
      </c>
      <c r="L35" s="512">
        <v>26483</v>
      </c>
      <c r="M35" s="512">
        <v>58179</v>
      </c>
      <c r="N35" s="507" t="s">
        <v>20</v>
      </c>
      <c r="O35" s="512">
        <v>62083</v>
      </c>
      <c r="P35" s="512">
        <v>64832</v>
      </c>
      <c r="Q35" s="203">
        <v>28</v>
      </c>
      <c r="R35" s="204" t="s">
        <v>283</v>
      </c>
      <c r="S35" s="502">
        <v>136002</v>
      </c>
      <c r="T35" s="502">
        <v>2676</v>
      </c>
      <c r="U35" s="502">
        <v>14823</v>
      </c>
      <c r="V35" s="502">
        <v>527182</v>
      </c>
    </row>
    <row r="36" spans="1:22" x14ac:dyDescent="0.2">
      <c r="A36" s="203">
        <v>29</v>
      </c>
      <c r="B36" s="204" t="s">
        <v>642</v>
      </c>
      <c r="C36" s="361" t="s">
        <v>20</v>
      </c>
      <c r="D36" s="380" t="s">
        <v>18</v>
      </c>
      <c r="E36" s="512">
        <v>16437</v>
      </c>
      <c r="F36" s="512">
        <v>13039</v>
      </c>
      <c r="G36" s="512">
        <v>29709</v>
      </c>
      <c r="H36" s="512">
        <v>11277</v>
      </c>
      <c r="I36" s="203">
        <v>29</v>
      </c>
      <c r="J36" s="204" t="s">
        <v>642</v>
      </c>
      <c r="K36" s="512">
        <v>35685</v>
      </c>
      <c r="L36" s="507" t="s">
        <v>20</v>
      </c>
      <c r="M36" s="512">
        <v>20069</v>
      </c>
      <c r="N36" s="507" t="s">
        <v>20</v>
      </c>
      <c r="O36" s="512">
        <v>16264</v>
      </c>
      <c r="P36" s="512">
        <v>47965</v>
      </c>
      <c r="Q36" s="203">
        <v>29</v>
      </c>
      <c r="R36" s="204" t="s">
        <v>642</v>
      </c>
      <c r="S36" s="502">
        <v>113098</v>
      </c>
      <c r="T36" s="502">
        <v>2214</v>
      </c>
      <c r="U36" s="498" t="s">
        <v>20</v>
      </c>
      <c r="V36" s="502">
        <v>313982</v>
      </c>
    </row>
    <row r="37" spans="1:22" ht="23.45" customHeight="1" x14ac:dyDescent="0.2">
      <c r="A37" s="472">
        <v>30</v>
      </c>
      <c r="B37" s="204" t="s">
        <v>645</v>
      </c>
      <c r="C37" s="360" t="s">
        <v>18</v>
      </c>
      <c r="D37" s="361" t="s">
        <v>20</v>
      </c>
      <c r="E37" s="507" t="s">
        <v>20</v>
      </c>
      <c r="F37" s="507" t="s">
        <v>20</v>
      </c>
      <c r="G37" s="512">
        <v>4359</v>
      </c>
      <c r="H37" s="613" t="s">
        <v>20</v>
      </c>
      <c r="I37" s="472">
        <v>30</v>
      </c>
      <c r="J37" s="204" t="s">
        <v>645</v>
      </c>
      <c r="K37" s="512">
        <v>649</v>
      </c>
      <c r="L37" s="507" t="s">
        <v>20</v>
      </c>
      <c r="M37" s="512">
        <v>10563</v>
      </c>
      <c r="N37" s="512" t="s">
        <v>18</v>
      </c>
      <c r="O37" s="512">
        <v>41649</v>
      </c>
      <c r="P37" s="507" t="s">
        <v>20</v>
      </c>
      <c r="Q37" s="472">
        <v>30</v>
      </c>
      <c r="R37" s="204" t="s">
        <v>645</v>
      </c>
      <c r="S37" s="502">
        <v>11669</v>
      </c>
      <c r="T37" s="468" t="s">
        <v>20</v>
      </c>
      <c r="U37" s="502">
        <v>5979</v>
      </c>
      <c r="V37" s="502">
        <v>121247</v>
      </c>
    </row>
    <row r="38" spans="1:22" x14ac:dyDescent="0.2">
      <c r="A38" s="203">
        <v>31</v>
      </c>
      <c r="B38" s="204" t="s">
        <v>240</v>
      </c>
      <c r="C38" s="512" t="s">
        <v>18</v>
      </c>
      <c r="D38" s="360" t="s">
        <v>18</v>
      </c>
      <c r="E38" s="360" t="s">
        <v>18</v>
      </c>
      <c r="F38" s="507" t="s">
        <v>20</v>
      </c>
      <c r="G38" s="360" t="s">
        <v>18</v>
      </c>
      <c r="H38" s="613" t="s">
        <v>20</v>
      </c>
      <c r="I38" s="203">
        <v>31</v>
      </c>
      <c r="J38" s="204" t="s">
        <v>240</v>
      </c>
      <c r="K38" s="512">
        <v>12350</v>
      </c>
      <c r="L38" s="512">
        <v>20688</v>
      </c>
      <c r="M38" s="512">
        <v>27547</v>
      </c>
      <c r="N38" s="507" t="s">
        <v>20</v>
      </c>
      <c r="O38" s="512">
        <v>4169</v>
      </c>
      <c r="P38" s="507" t="s">
        <v>20</v>
      </c>
      <c r="Q38" s="203">
        <v>31</v>
      </c>
      <c r="R38" s="204" t="s">
        <v>240</v>
      </c>
      <c r="S38" s="502">
        <v>11234</v>
      </c>
      <c r="T38" s="468" t="s">
        <v>20</v>
      </c>
      <c r="U38" s="468" t="s">
        <v>20</v>
      </c>
      <c r="V38" s="502">
        <v>91953</v>
      </c>
    </row>
    <row r="39" spans="1:22" ht="23.45" customHeight="1" x14ac:dyDescent="0.2">
      <c r="A39" s="472">
        <v>32</v>
      </c>
      <c r="B39" s="204" t="s">
        <v>646</v>
      </c>
      <c r="C39" s="360" t="s">
        <v>18</v>
      </c>
      <c r="D39" s="512">
        <v>2146</v>
      </c>
      <c r="E39" s="507" t="s">
        <v>20</v>
      </c>
      <c r="F39" s="512">
        <v>5138</v>
      </c>
      <c r="G39" s="512">
        <v>9965</v>
      </c>
      <c r="H39" s="512">
        <v>4404</v>
      </c>
      <c r="I39" s="472">
        <v>32</v>
      </c>
      <c r="J39" s="204" t="s">
        <v>646</v>
      </c>
      <c r="K39" s="513">
        <v>11041</v>
      </c>
      <c r="L39" s="512">
        <v>9382</v>
      </c>
      <c r="M39" s="512">
        <v>19456</v>
      </c>
      <c r="N39" s="512">
        <v>3875</v>
      </c>
      <c r="O39" s="512">
        <v>5842</v>
      </c>
      <c r="P39" s="512">
        <v>5879</v>
      </c>
      <c r="Q39" s="472">
        <v>32</v>
      </c>
      <c r="R39" s="204" t="s">
        <v>646</v>
      </c>
      <c r="S39" s="502">
        <v>7940</v>
      </c>
      <c r="T39" s="502">
        <v>1035</v>
      </c>
      <c r="U39" s="502">
        <v>4241</v>
      </c>
      <c r="V39" s="502">
        <v>101120</v>
      </c>
    </row>
    <row r="40" spans="1:22" x14ac:dyDescent="0.2">
      <c r="A40" s="203">
        <v>33</v>
      </c>
      <c r="B40" s="204" t="s">
        <v>247</v>
      </c>
      <c r="C40" s="512">
        <v>6846</v>
      </c>
      <c r="D40" s="512">
        <v>30630</v>
      </c>
      <c r="E40" s="512">
        <v>53130</v>
      </c>
      <c r="F40" s="512">
        <v>29951</v>
      </c>
      <c r="G40" s="512">
        <v>52577</v>
      </c>
      <c r="H40" s="512">
        <v>36685</v>
      </c>
      <c r="I40" s="203">
        <v>33</v>
      </c>
      <c r="J40" s="204" t="s">
        <v>247</v>
      </c>
      <c r="K40" s="512">
        <v>104590</v>
      </c>
      <c r="L40" s="512">
        <v>38498</v>
      </c>
      <c r="M40" s="512">
        <v>61524</v>
      </c>
      <c r="N40" s="512">
        <v>54574</v>
      </c>
      <c r="O40" s="512">
        <v>102869</v>
      </c>
      <c r="P40" s="512">
        <v>91586</v>
      </c>
      <c r="Q40" s="203">
        <v>33</v>
      </c>
      <c r="R40" s="204" t="s">
        <v>247</v>
      </c>
      <c r="S40" s="502">
        <v>78913</v>
      </c>
      <c r="T40" s="502">
        <v>73989</v>
      </c>
      <c r="U40" s="502">
        <v>84187</v>
      </c>
      <c r="V40" s="621">
        <v>900521</v>
      </c>
    </row>
    <row r="41" spans="1:22" x14ac:dyDescent="0.2">
      <c r="A41" s="203">
        <v>34</v>
      </c>
      <c r="B41" s="204" t="s">
        <v>674</v>
      </c>
      <c r="C41" s="512">
        <v>4305</v>
      </c>
      <c r="D41" s="512">
        <v>19470</v>
      </c>
      <c r="E41" s="512">
        <v>17681</v>
      </c>
      <c r="F41" s="512">
        <v>7973</v>
      </c>
      <c r="G41" s="512">
        <v>10728</v>
      </c>
      <c r="H41" s="512">
        <v>4352</v>
      </c>
      <c r="I41" s="203">
        <v>34</v>
      </c>
      <c r="J41" s="204" t="s">
        <v>674</v>
      </c>
      <c r="K41" s="512">
        <v>23132</v>
      </c>
      <c r="L41" s="512">
        <v>18419</v>
      </c>
      <c r="M41" s="512">
        <v>13745</v>
      </c>
      <c r="N41" s="512">
        <v>17189</v>
      </c>
      <c r="O41" s="512">
        <v>29638</v>
      </c>
      <c r="P41" s="512">
        <v>41767</v>
      </c>
      <c r="Q41" s="203">
        <v>34</v>
      </c>
      <c r="R41" s="204" t="s">
        <v>674</v>
      </c>
      <c r="S41" s="502">
        <v>14520</v>
      </c>
      <c r="T41" s="502">
        <v>10684</v>
      </c>
      <c r="U41" s="502">
        <v>13565</v>
      </c>
      <c r="V41" s="502">
        <v>247166</v>
      </c>
    </row>
    <row r="42" spans="1:22" x14ac:dyDescent="0.2">
      <c r="A42" s="203">
        <v>35</v>
      </c>
      <c r="B42" s="204" t="s">
        <v>648</v>
      </c>
      <c r="C42" s="512">
        <v>367</v>
      </c>
      <c r="D42" s="512">
        <v>872</v>
      </c>
      <c r="E42" s="512">
        <v>5759</v>
      </c>
      <c r="F42" s="512">
        <v>5477</v>
      </c>
      <c r="G42" s="512">
        <v>19679</v>
      </c>
      <c r="H42" s="512">
        <v>21616</v>
      </c>
      <c r="I42" s="203">
        <v>35</v>
      </c>
      <c r="J42" s="204" t="s">
        <v>648</v>
      </c>
      <c r="K42" s="512">
        <v>62969</v>
      </c>
      <c r="L42" s="512">
        <v>14454</v>
      </c>
      <c r="M42" s="512">
        <v>19504</v>
      </c>
      <c r="N42" s="512">
        <v>6870</v>
      </c>
      <c r="O42" s="512">
        <v>29104</v>
      </c>
      <c r="P42" s="512">
        <v>21812</v>
      </c>
      <c r="Q42" s="203">
        <v>35</v>
      </c>
      <c r="R42" s="204" t="s">
        <v>648</v>
      </c>
      <c r="S42" s="502">
        <v>35492</v>
      </c>
      <c r="T42" s="502">
        <v>31108</v>
      </c>
      <c r="U42" s="502">
        <v>23369</v>
      </c>
      <c r="V42" s="502">
        <v>298452</v>
      </c>
    </row>
    <row r="43" spans="1:22" x14ac:dyDescent="0.2">
      <c r="A43" s="203">
        <v>36</v>
      </c>
      <c r="B43" s="204" t="s">
        <v>251</v>
      </c>
      <c r="C43" s="512">
        <v>2174</v>
      </c>
      <c r="D43" s="512">
        <v>10288</v>
      </c>
      <c r="E43" s="512">
        <v>29690</v>
      </c>
      <c r="F43" s="512">
        <v>16502</v>
      </c>
      <c r="G43" s="512">
        <v>22171</v>
      </c>
      <c r="H43" s="512">
        <v>10690</v>
      </c>
      <c r="I43" s="203">
        <v>36</v>
      </c>
      <c r="J43" s="204" t="s">
        <v>251</v>
      </c>
      <c r="K43" s="512">
        <v>18488</v>
      </c>
      <c r="L43" s="513">
        <v>5626</v>
      </c>
      <c r="M43" s="512">
        <v>28274</v>
      </c>
      <c r="N43" s="512">
        <v>30515</v>
      </c>
      <c r="O43" s="512">
        <v>44127</v>
      </c>
      <c r="P43" s="512">
        <v>28007</v>
      </c>
      <c r="Q43" s="203">
        <v>36</v>
      </c>
      <c r="R43" s="204" t="s">
        <v>251</v>
      </c>
      <c r="S43" s="502">
        <v>28901</v>
      </c>
      <c r="T43" s="502">
        <v>32197</v>
      </c>
      <c r="U43" s="502">
        <v>47254</v>
      </c>
      <c r="V43" s="502">
        <v>354903</v>
      </c>
    </row>
    <row r="44" spans="1:22" ht="16.899999999999999" customHeight="1" x14ac:dyDescent="0.2">
      <c r="A44" s="203"/>
      <c r="B44" s="204" t="s">
        <v>643</v>
      </c>
      <c r="C44" s="512"/>
      <c r="D44" s="512"/>
      <c r="E44" s="512"/>
      <c r="F44" s="512"/>
      <c r="G44" s="512"/>
      <c r="H44" s="512"/>
      <c r="I44" s="203"/>
      <c r="J44" s="204" t="s">
        <v>643</v>
      </c>
      <c r="K44" s="512"/>
      <c r="L44" s="512"/>
      <c r="M44" s="512"/>
      <c r="N44" s="512"/>
      <c r="O44" s="512"/>
      <c r="P44" s="512"/>
      <c r="Q44" s="203"/>
      <c r="R44" s="204" t="s">
        <v>643</v>
      </c>
      <c r="S44" s="502"/>
      <c r="T44" s="502"/>
      <c r="U44" s="502"/>
      <c r="V44" s="502"/>
    </row>
    <row r="45" spans="1:22" x14ac:dyDescent="0.2">
      <c r="A45" s="203">
        <v>37</v>
      </c>
      <c r="B45" s="204" t="s">
        <v>639</v>
      </c>
      <c r="C45" s="512">
        <v>6112</v>
      </c>
      <c r="D45" s="512">
        <v>7549</v>
      </c>
      <c r="E45" s="512">
        <v>15422</v>
      </c>
      <c r="F45" s="512">
        <v>5245</v>
      </c>
      <c r="G45" s="512">
        <v>32091</v>
      </c>
      <c r="H45" s="512">
        <v>33398</v>
      </c>
      <c r="I45" s="203">
        <v>37</v>
      </c>
      <c r="J45" s="204" t="s">
        <v>639</v>
      </c>
      <c r="K45" s="512">
        <v>60364</v>
      </c>
      <c r="L45" s="512">
        <v>31552</v>
      </c>
      <c r="M45" s="512">
        <v>48617</v>
      </c>
      <c r="N45" s="512">
        <v>18381</v>
      </c>
      <c r="O45" s="512">
        <v>56576</v>
      </c>
      <c r="P45" s="512">
        <v>50622</v>
      </c>
      <c r="Q45" s="203">
        <v>37</v>
      </c>
      <c r="R45" s="204" t="s">
        <v>639</v>
      </c>
      <c r="S45" s="502">
        <v>49626</v>
      </c>
      <c r="T45" s="502">
        <v>21767</v>
      </c>
      <c r="U45" s="502">
        <v>30249</v>
      </c>
      <c r="V45" s="502">
        <v>467572</v>
      </c>
    </row>
    <row r="46" spans="1:22" x14ac:dyDescent="0.2">
      <c r="A46" s="203">
        <v>38</v>
      </c>
      <c r="B46" s="404" t="s">
        <v>382</v>
      </c>
      <c r="C46" s="512" t="s">
        <v>20</v>
      </c>
      <c r="D46" s="512">
        <v>10598</v>
      </c>
      <c r="E46" s="512">
        <v>30971</v>
      </c>
      <c r="F46" s="512">
        <v>13520</v>
      </c>
      <c r="G46" s="512">
        <v>38550</v>
      </c>
      <c r="H46" s="512">
        <v>30347</v>
      </c>
      <c r="I46" s="203">
        <v>38</v>
      </c>
      <c r="J46" s="404" t="s">
        <v>382</v>
      </c>
      <c r="K46" s="512">
        <v>62721</v>
      </c>
      <c r="L46" s="512">
        <v>32194</v>
      </c>
      <c r="M46" s="512">
        <v>44661</v>
      </c>
      <c r="N46" s="512">
        <v>25301</v>
      </c>
      <c r="O46" s="512">
        <v>62238</v>
      </c>
      <c r="P46" s="512">
        <v>39145</v>
      </c>
      <c r="Q46" s="203">
        <v>38</v>
      </c>
      <c r="R46" s="404" t="s">
        <v>382</v>
      </c>
      <c r="S46" s="502">
        <v>48842</v>
      </c>
      <c r="T46" s="502">
        <v>26657</v>
      </c>
      <c r="U46" s="502">
        <v>33741</v>
      </c>
      <c r="V46" s="502">
        <v>501313</v>
      </c>
    </row>
    <row r="47" spans="1:22" x14ac:dyDescent="0.2">
      <c r="A47" s="203">
        <v>39</v>
      </c>
      <c r="B47" s="204" t="s">
        <v>383</v>
      </c>
      <c r="C47" s="512">
        <v>6876</v>
      </c>
      <c r="D47" s="512">
        <v>28318</v>
      </c>
      <c r="E47" s="512">
        <v>32814</v>
      </c>
      <c r="F47" s="512">
        <v>38925</v>
      </c>
      <c r="G47" s="512">
        <v>53564</v>
      </c>
      <c r="H47" s="507" t="s">
        <v>20</v>
      </c>
      <c r="I47" s="203">
        <v>39</v>
      </c>
      <c r="J47" s="204" t="s">
        <v>383</v>
      </c>
      <c r="K47" s="512">
        <v>74826</v>
      </c>
      <c r="L47" s="512">
        <v>19532</v>
      </c>
      <c r="M47" s="512">
        <v>28647</v>
      </c>
      <c r="N47" s="507" t="s">
        <v>20</v>
      </c>
      <c r="O47" s="512">
        <v>106154</v>
      </c>
      <c r="P47" s="512">
        <v>79908</v>
      </c>
      <c r="Q47" s="203">
        <v>39</v>
      </c>
      <c r="R47" s="204" t="s">
        <v>383</v>
      </c>
      <c r="S47" s="502">
        <v>46660</v>
      </c>
      <c r="T47" s="502">
        <v>36078</v>
      </c>
      <c r="U47" s="468" t="s">
        <v>20</v>
      </c>
      <c r="V47" s="502">
        <v>701104</v>
      </c>
    </row>
    <row r="48" spans="1:22" x14ac:dyDescent="0.2">
      <c r="A48" s="203">
        <v>40</v>
      </c>
      <c r="B48" s="204" t="s">
        <v>384</v>
      </c>
      <c r="C48" s="507" t="s">
        <v>20</v>
      </c>
      <c r="D48" s="507" t="s">
        <v>20</v>
      </c>
      <c r="E48" s="507" t="s">
        <v>20</v>
      </c>
      <c r="F48" s="507" t="s">
        <v>20</v>
      </c>
      <c r="G48" s="512">
        <v>36674</v>
      </c>
      <c r="H48" s="614" t="s">
        <v>20</v>
      </c>
      <c r="I48" s="203">
        <v>40</v>
      </c>
      <c r="J48" s="204" t="s">
        <v>384</v>
      </c>
      <c r="K48" s="512">
        <v>88632</v>
      </c>
      <c r="L48" s="507" t="s">
        <v>20</v>
      </c>
      <c r="M48" s="507" t="s">
        <v>20</v>
      </c>
      <c r="N48" s="507" t="s">
        <v>20</v>
      </c>
      <c r="O48" s="507" t="s">
        <v>20</v>
      </c>
      <c r="P48" s="507" t="s">
        <v>20</v>
      </c>
      <c r="Q48" s="203">
        <v>40</v>
      </c>
      <c r="R48" s="204" t="s">
        <v>384</v>
      </c>
      <c r="S48" s="468" t="s">
        <v>20</v>
      </c>
      <c r="T48" s="468" t="s">
        <v>20</v>
      </c>
      <c r="U48" s="497" t="s">
        <v>18</v>
      </c>
      <c r="V48" s="502">
        <v>485945</v>
      </c>
    </row>
    <row r="49" spans="1:22" x14ac:dyDescent="0.2">
      <c r="A49" s="203">
        <v>41</v>
      </c>
      <c r="B49" s="204" t="s">
        <v>385</v>
      </c>
      <c r="C49" s="360" t="s">
        <v>18</v>
      </c>
      <c r="D49" s="507" t="s">
        <v>20</v>
      </c>
      <c r="E49" s="507" t="s">
        <v>20</v>
      </c>
      <c r="F49" s="361" t="s">
        <v>20</v>
      </c>
      <c r="G49" s="360" t="s">
        <v>18</v>
      </c>
      <c r="H49" s="360" t="s">
        <v>18</v>
      </c>
      <c r="I49" s="203">
        <v>41</v>
      </c>
      <c r="J49" s="204" t="s">
        <v>385</v>
      </c>
      <c r="K49" s="616" t="s">
        <v>18</v>
      </c>
      <c r="L49" s="507" t="s">
        <v>20</v>
      </c>
      <c r="M49" s="507" t="s">
        <v>20</v>
      </c>
      <c r="N49" s="616" t="s">
        <v>18</v>
      </c>
      <c r="O49" s="507" t="s">
        <v>20</v>
      </c>
      <c r="P49" s="507" t="s">
        <v>20</v>
      </c>
      <c r="Q49" s="203">
        <v>41</v>
      </c>
      <c r="R49" s="204" t="s">
        <v>385</v>
      </c>
      <c r="S49" s="468" t="s">
        <v>20</v>
      </c>
      <c r="T49" s="468" t="s">
        <v>20</v>
      </c>
      <c r="U49" s="497" t="s">
        <v>196</v>
      </c>
      <c r="V49" s="502">
        <v>382901</v>
      </c>
    </row>
    <row r="50" spans="1:22" ht="32.65" customHeight="1" x14ac:dyDescent="0.2">
      <c r="A50" s="471">
        <v>42</v>
      </c>
      <c r="B50" s="463" t="s">
        <v>675</v>
      </c>
      <c r="C50" s="304">
        <v>406</v>
      </c>
      <c r="D50" s="304">
        <v>1184</v>
      </c>
      <c r="E50" s="304">
        <v>3794</v>
      </c>
      <c r="F50" s="304">
        <v>351</v>
      </c>
      <c r="G50" s="304">
        <v>6364</v>
      </c>
      <c r="H50" s="304">
        <v>2060</v>
      </c>
      <c r="I50" s="471">
        <v>42</v>
      </c>
      <c r="J50" s="463" t="s">
        <v>675</v>
      </c>
      <c r="K50" s="617">
        <v>3894</v>
      </c>
      <c r="L50" s="617">
        <v>1404</v>
      </c>
      <c r="M50" s="617">
        <v>3713</v>
      </c>
      <c r="N50" s="617">
        <v>191</v>
      </c>
      <c r="O50" s="617">
        <v>6188</v>
      </c>
      <c r="P50" s="617">
        <v>4660</v>
      </c>
      <c r="Q50" s="471">
        <v>42</v>
      </c>
      <c r="R50" s="463" t="s">
        <v>675</v>
      </c>
      <c r="S50" s="451">
        <v>1592</v>
      </c>
      <c r="T50" s="451">
        <v>467</v>
      </c>
      <c r="U50" s="451">
        <v>1136</v>
      </c>
      <c r="V50" s="468">
        <v>37403</v>
      </c>
    </row>
    <row r="51" spans="1:22" ht="19.899999999999999" customHeight="1" x14ac:dyDescent="0.2">
      <c r="A51" s="464">
        <v>43</v>
      </c>
      <c r="B51" s="465" t="s">
        <v>665</v>
      </c>
      <c r="C51" s="466">
        <v>29119</v>
      </c>
      <c r="D51" s="466">
        <v>69020</v>
      </c>
      <c r="E51" s="466">
        <v>170591</v>
      </c>
      <c r="F51" s="466">
        <v>115899</v>
      </c>
      <c r="G51" s="466">
        <v>167243</v>
      </c>
      <c r="H51" s="466">
        <v>105407</v>
      </c>
      <c r="I51" s="464">
        <v>43</v>
      </c>
      <c r="J51" s="465" t="s">
        <v>665</v>
      </c>
      <c r="K51" s="467">
        <v>290437</v>
      </c>
      <c r="L51" s="467">
        <v>104677</v>
      </c>
      <c r="M51" s="467">
        <v>184790</v>
      </c>
      <c r="N51" s="467">
        <v>112171</v>
      </c>
      <c r="O51" s="467">
        <v>382863</v>
      </c>
      <c r="P51" s="467">
        <v>277116</v>
      </c>
      <c r="Q51" s="464">
        <v>43</v>
      </c>
      <c r="R51" s="465" t="s">
        <v>665</v>
      </c>
      <c r="S51" s="469">
        <v>284534</v>
      </c>
      <c r="T51" s="469">
        <v>131366</v>
      </c>
      <c r="U51" s="469">
        <v>151005</v>
      </c>
      <c r="V51" s="470">
        <v>2576239</v>
      </c>
    </row>
    <row r="52" spans="1:22" ht="8.4499999999999993" customHeight="1" x14ac:dyDescent="0.2"/>
    <row r="53" spans="1:22" x14ac:dyDescent="0.2">
      <c r="A53" s="706" t="s">
        <v>734</v>
      </c>
      <c r="B53" s="706"/>
      <c r="C53" s="706"/>
      <c r="D53" s="706"/>
      <c r="E53" s="706"/>
      <c r="F53" s="706"/>
      <c r="G53" s="706"/>
      <c r="H53" s="706"/>
    </row>
  </sheetData>
  <mergeCells count="9">
    <mergeCell ref="A53:H53"/>
    <mergeCell ref="V5:V6"/>
    <mergeCell ref="A1:H1"/>
    <mergeCell ref="A2:H2"/>
    <mergeCell ref="A3:H3"/>
    <mergeCell ref="A5:A6"/>
    <mergeCell ref="I5:I6"/>
    <mergeCell ref="Q5:Q6"/>
    <mergeCell ref="I1:P1"/>
  </mergeCells>
  <conditionalFormatting sqref="A7:H50">
    <cfRule type="expression" dxfId="31" priority="10">
      <formula>MOD(ROW(),2)=0</formula>
    </cfRule>
  </conditionalFormatting>
  <conditionalFormatting sqref="I7:J7 L7:P50">
    <cfRule type="expression" dxfId="30" priority="9">
      <formula>MOD(ROW(),2)=0</formula>
    </cfRule>
  </conditionalFormatting>
  <conditionalFormatting sqref="K7:K50">
    <cfRule type="expression" dxfId="29" priority="8">
      <formula>MOD(ROW(),2)=0</formula>
    </cfRule>
  </conditionalFormatting>
  <conditionalFormatting sqref="Q7:V7 S8:V50">
    <cfRule type="expression" dxfId="28" priority="7">
      <formula>MOD(ROW(),2)=0</formula>
    </cfRule>
  </conditionalFormatting>
  <conditionalFormatting sqref="I8:I50">
    <cfRule type="expression" dxfId="27" priority="4">
      <formula>MOD(ROW(),2)=0</formula>
    </cfRule>
  </conditionalFormatting>
  <conditionalFormatting sqref="Q8:Q50">
    <cfRule type="expression" dxfId="26" priority="3">
      <formula>MOD(ROW(),2)=0</formula>
    </cfRule>
  </conditionalFormatting>
  <conditionalFormatting sqref="J8:J50">
    <cfRule type="expression" dxfId="25" priority="2">
      <formula>MOD(ROW(),2)=0</formula>
    </cfRule>
  </conditionalFormatting>
  <conditionalFormatting sqref="R8:R50">
    <cfRule type="expression" dxfId="2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ignoredErrors>
    <ignoredError sqref="C5:H5 A8:A16 I8:I16 Q8:Q16 K5:P5 S5:U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Layout" zoomScaleNormal="100" workbookViewId="0">
      <selection activeCell="C18" sqref="C18"/>
    </sheetView>
  </sheetViews>
  <sheetFormatPr baseColWidth="10" defaultRowHeight="12.75" x14ac:dyDescent="0.2"/>
  <cols>
    <col min="1" max="1" width="9.140625" style="180" customWidth="1"/>
    <col min="2" max="4" width="9.140625" customWidth="1"/>
    <col min="5" max="5" width="5.140625" customWidth="1"/>
    <col min="6" max="9" width="12.42578125" customWidth="1"/>
  </cols>
  <sheetData>
    <row r="1" spans="1:9" s="170" customFormat="1" ht="16.899999999999999" customHeight="1" x14ac:dyDescent="0.2">
      <c r="A1" s="710" t="s">
        <v>218</v>
      </c>
      <c r="B1" s="710"/>
      <c r="C1" s="710"/>
      <c r="D1" s="710"/>
      <c r="E1" s="710"/>
      <c r="F1" s="710"/>
      <c r="G1" s="711"/>
      <c r="H1" s="711"/>
      <c r="I1" s="711"/>
    </row>
    <row r="2" spans="1:9" s="170" customFormat="1" ht="16.899999999999999" customHeight="1" x14ac:dyDescent="0.2">
      <c r="A2" s="713"/>
      <c r="B2" s="713"/>
      <c r="C2" s="713"/>
      <c r="D2" s="713"/>
      <c r="E2" s="713"/>
      <c r="F2" s="713"/>
      <c r="G2" s="171"/>
    </row>
    <row r="3" spans="1:9" s="170" customFormat="1" ht="16.899999999999999" customHeight="1" x14ac:dyDescent="0.2">
      <c r="A3" s="169" t="s">
        <v>296</v>
      </c>
      <c r="C3" s="712" t="s">
        <v>204</v>
      </c>
      <c r="D3" s="712"/>
      <c r="E3" s="712"/>
      <c r="F3" s="712"/>
      <c r="G3" s="712"/>
      <c r="H3" s="712"/>
      <c r="I3" s="712"/>
    </row>
    <row r="4" spans="1:9" s="170" customFormat="1" ht="16.899999999999999" customHeight="1" x14ac:dyDescent="0.2">
      <c r="A4" s="179"/>
      <c r="B4" s="172"/>
      <c r="C4" s="172"/>
      <c r="D4" s="172"/>
      <c r="E4" s="172"/>
      <c r="F4" s="172"/>
      <c r="G4" s="171"/>
    </row>
    <row r="5" spans="1:9" s="170" customFormat="1" ht="16.899999999999999" customHeight="1" x14ac:dyDescent="0.2">
      <c r="A5" s="179"/>
      <c r="B5" s="173" t="s">
        <v>176</v>
      </c>
      <c r="C5" s="172"/>
      <c r="D5" s="172"/>
      <c r="E5" s="714" t="s">
        <v>303</v>
      </c>
      <c r="F5" s="715"/>
      <c r="G5" s="708"/>
      <c r="H5" s="708"/>
      <c r="I5" s="709"/>
    </row>
    <row r="6" spans="1:9" s="170" customFormat="1" ht="16.899999999999999" customHeight="1" x14ac:dyDescent="0.2">
      <c r="A6" s="179"/>
      <c r="B6" s="182"/>
      <c r="C6" s="172"/>
      <c r="D6" s="172"/>
      <c r="E6" s="183"/>
      <c r="F6" s="184"/>
      <c r="G6" s="181"/>
      <c r="H6" s="181"/>
      <c r="I6" s="181"/>
    </row>
    <row r="7" spans="1:9" s="170" customFormat="1" ht="16.899999999999999" customHeight="1" x14ac:dyDescent="0.2">
      <c r="A7" s="179"/>
      <c r="B7" s="182"/>
      <c r="C7" s="173" t="s">
        <v>178</v>
      </c>
      <c r="D7" s="172"/>
      <c r="E7" s="183"/>
      <c r="F7" s="714" t="s">
        <v>304</v>
      </c>
      <c r="G7" s="715"/>
      <c r="H7" s="715"/>
      <c r="I7" s="716"/>
    </row>
    <row r="8" spans="1:9" s="170" customFormat="1" ht="16.899999999999999" customHeight="1" x14ac:dyDescent="0.2">
      <c r="A8" s="179"/>
      <c r="B8" s="182"/>
      <c r="C8" s="172"/>
      <c r="D8" s="172"/>
      <c r="E8" s="183"/>
      <c r="F8" s="184"/>
      <c r="G8" s="181"/>
      <c r="H8" s="181"/>
      <c r="I8" s="181"/>
    </row>
    <row r="9" spans="1:9" s="170" customFormat="1" ht="16.899999999999999" customHeight="1" x14ac:dyDescent="0.2">
      <c r="A9" s="174"/>
      <c r="B9" s="172"/>
      <c r="D9" s="173" t="s">
        <v>297</v>
      </c>
      <c r="E9" s="172"/>
      <c r="F9" s="707" t="s">
        <v>304</v>
      </c>
      <c r="G9" s="708"/>
      <c r="H9" s="708"/>
      <c r="I9" s="709"/>
    </row>
    <row r="10" spans="1:9" s="170" customFormat="1" ht="16.899999999999999" customHeight="1" x14ac:dyDescent="0.2">
      <c r="A10" s="174"/>
      <c r="B10" s="172"/>
      <c r="C10" s="172"/>
      <c r="D10" s="172"/>
      <c r="E10" s="172"/>
      <c r="F10" s="172"/>
      <c r="G10" s="171"/>
    </row>
    <row r="11" spans="1:9" s="170" customFormat="1" ht="16.899999999999999" customHeight="1" x14ac:dyDescent="0.2">
      <c r="A11" s="174"/>
      <c r="C11" s="173" t="s">
        <v>180</v>
      </c>
      <c r="E11" s="172"/>
      <c r="F11" s="707" t="s">
        <v>305</v>
      </c>
      <c r="G11" s="708"/>
      <c r="H11" s="708"/>
      <c r="I11" s="709"/>
    </row>
    <row r="12" spans="1:9" s="170" customFormat="1" ht="16.899999999999999" customHeight="1" x14ac:dyDescent="0.2">
      <c r="A12" s="174"/>
      <c r="B12" s="172"/>
      <c r="D12" s="172"/>
      <c r="E12" s="172"/>
      <c r="F12" s="172"/>
      <c r="G12" s="171"/>
    </row>
    <row r="13" spans="1:9" s="170" customFormat="1" ht="16.899999999999999" customHeight="1" x14ac:dyDescent="0.2">
      <c r="A13" s="174"/>
      <c r="B13" s="172"/>
      <c r="D13" s="173" t="s">
        <v>298</v>
      </c>
      <c r="E13" s="172"/>
      <c r="F13" s="707" t="s">
        <v>305</v>
      </c>
      <c r="G13" s="708"/>
      <c r="H13" s="708"/>
      <c r="I13" s="709"/>
    </row>
    <row r="14" spans="1:9" s="170" customFormat="1" ht="16.899999999999999" customHeight="1" x14ac:dyDescent="0.2">
      <c r="A14" s="174"/>
      <c r="B14" s="172"/>
      <c r="C14" s="172"/>
      <c r="D14" s="172"/>
      <c r="E14" s="172"/>
      <c r="F14" s="172"/>
      <c r="G14" s="171"/>
    </row>
    <row r="15" spans="1:9" s="170" customFormat="1" ht="16.899999999999999" customHeight="1" x14ac:dyDescent="0.2">
      <c r="A15" s="174"/>
      <c r="C15" s="173" t="s">
        <v>181</v>
      </c>
      <c r="D15" s="172"/>
      <c r="E15" s="172"/>
      <c r="F15" s="707" t="s">
        <v>306</v>
      </c>
      <c r="G15" s="708"/>
      <c r="H15" s="708"/>
      <c r="I15" s="709"/>
    </row>
    <row r="16" spans="1:9" s="170" customFormat="1" ht="16.899999999999999" customHeight="1" x14ac:dyDescent="0.2">
      <c r="A16" s="174"/>
      <c r="B16" s="172"/>
      <c r="D16" s="172"/>
      <c r="E16" s="172"/>
      <c r="F16" s="172"/>
      <c r="G16" s="171"/>
    </row>
    <row r="17" spans="1:9" s="170" customFormat="1" ht="16.899999999999999" customHeight="1" x14ac:dyDescent="0.2">
      <c r="A17" s="174"/>
      <c r="B17" s="172"/>
      <c r="D17" s="173" t="s">
        <v>183</v>
      </c>
      <c r="E17" s="172"/>
      <c r="F17" s="707" t="s">
        <v>307</v>
      </c>
      <c r="G17" s="708"/>
      <c r="H17" s="708"/>
      <c r="I17" s="709"/>
    </row>
    <row r="18" spans="1:9" s="170" customFormat="1" ht="16.899999999999999" customHeight="1" x14ac:dyDescent="0.2">
      <c r="A18" s="174"/>
      <c r="B18" s="172"/>
      <c r="C18" s="172"/>
      <c r="D18" s="172"/>
      <c r="E18" s="172"/>
      <c r="F18" s="172"/>
      <c r="G18" s="171"/>
    </row>
    <row r="19" spans="1:9" s="170" customFormat="1" ht="16.899999999999999" customHeight="1" x14ac:dyDescent="0.2">
      <c r="A19" s="174"/>
      <c r="B19" s="172"/>
      <c r="D19" s="173" t="s">
        <v>184</v>
      </c>
      <c r="E19" s="172"/>
      <c r="F19" s="707" t="s">
        <v>308</v>
      </c>
      <c r="G19" s="708"/>
      <c r="H19" s="708"/>
      <c r="I19" s="709"/>
    </row>
    <row r="20" spans="1:9" s="170" customFormat="1" ht="16.899999999999999" customHeight="1" x14ac:dyDescent="0.2">
      <c r="A20" s="174"/>
      <c r="B20" s="174"/>
      <c r="C20" s="172"/>
      <c r="D20" s="172"/>
      <c r="E20" s="172"/>
      <c r="F20" s="172"/>
      <c r="G20" s="171"/>
    </row>
    <row r="21" spans="1:9" s="170" customFormat="1" ht="16.899999999999999" customHeight="1" x14ac:dyDescent="0.2">
      <c r="A21" s="179"/>
      <c r="B21" s="173" t="s">
        <v>175</v>
      </c>
      <c r="C21" s="172"/>
      <c r="D21" s="172"/>
      <c r="E21" s="714" t="s">
        <v>309</v>
      </c>
      <c r="F21" s="715"/>
      <c r="G21" s="708"/>
      <c r="H21" s="708"/>
      <c r="I21" s="709"/>
    </row>
    <row r="22" spans="1:9" s="170" customFormat="1" ht="16.899999999999999" customHeight="1" x14ac:dyDescent="0.2">
      <c r="A22" s="174"/>
      <c r="C22" s="172"/>
      <c r="D22" s="172"/>
      <c r="E22" s="172"/>
      <c r="F22" s="172"/>
      <c r="G22" s="171"/>
    </row>
    <row r="23" spans="1:9" s="170" customFormat="1" ht="16.899999999999999" customHeight="1" x14ac:dyDescent="0.2">
      <c r="A23" s="174"/>
      <c r="B23" s="172"/>
      <c r="C23" s="173" t="s">
        <v>186</v>
      </c>
      <c r="D23" s="172"/>
      <c r="E23" s="172"/>
      <c r="F23" s="707" t="s">
        <v>310</v>
      </c>
      <c r="G23" s="708"/>
      <c r="H23" s="708"/>
      <c r="I23" s="709"/>
    </row>
    <row r="24" spans="1:9" s="170" customFormat="1" ht="16.899999999999999" customHeight="1" x14ac:dyDescent="0.2">
      <c r="A24" s="174"/>
      <c r="B24" s="172"/>
      <c r="D24" s="172"/>
      <c r="E24" s="172"/>
      <c r="F24" s="172"/>
      <c r="G24" s="171"/>
    </row>
    <row r="25" spans="1:9" s="170" customFormat="1" ht="16.899999999999999" customHeight="1" x14ac:dyDescent="0.2">
      <c r="A25" s="174"/>
      <c r="D25" s="173" t="s">
        <v>299</v>
      </c>
      <c r="E25" s="172"/>
      <c r="F25" s="707" t="s">
        <v>310</v>
      </c>
      <c r="G25" s="708"/>
      <c r="H25" s="708"/>
      <c r="I25" s="709"/>
    </row>
    <row r="26" spans="1:9" s="170" customFormat="1" ht="16.899999999999999" customHeight="1" x14ac:dyDescent="0.2">
      <c r="A26" s="174"/>
      <c r="C26" s="172"/>
      <c r="D26" s="172"/>
      <c r="E26" s="172"/>
      <c r="F26" s="172"/>
      <c r="G26" s="171"/>
    </row>
    <row r="27" spans="1:9" s="170" customFormat="1" ht="16.899999999999999" customHeight="1" x14ac:dyDescent="0.2">
      <c r="A27" s="174"/>
      <c r="B27" s="172"/>
      <c r="C27" s="173" t="s">
        <v>187</v>
      </c>
      <c r="D27" s="172"/>
      <c r="E27" s="172"/>
      <c r="F27" s="707" t="s">
        <v>311</v>
      </c>
      <c r="G27" s="708"/>
      <c r="H27" s="708"/>
      <c r="I27" s="709"/>
    </row>
    <row r="28" spans="1:9" s="170" customFormat="1" ht="16.899999999999999" customHeight="1" x14ac:dyDescent="0.2">
      <c r="A28" s="174"/>
      <c r="B28" s="172"/>
      <c r="D28" s="172"/>
      <c r="E28" s="172"/>
      <c r="F28" s="172"/>
      <c r="G28" s="171"/>
    </row>
    <row r="29" spans="1:9" s="170" customFormat="1" ht="16.899999999999999" customHeight="1" x14ac:dyDescent="0.2">
      <c r="A29" s="174"/>
      <c r="B29" s="172"/>
      <c r="D29" s="173" t="s">
        <v>300</v>
      </c>
      <c r="E29" s="172"/>
      <c r="F29" s="707" t="s">
        <v>311</v>
      </c>
      <c r="G29" s="708"/>
      <c r="H29" s="708"/>
      <c r="I29" s="709"/>
    </row>
    <row r="30" spans="1:9" s="170" customFormat="1" ht="16.899999999999999" customHeight="1" x14ac:dyDescent="0.2">
      <c r="A30" s="174"/>
      <c r="B30" s="172"/>
      <c r="D30" s="172"/>
      <c r="E30" s="172"/>
      <c r="F30" s="172"/>
      <c r="G30" s="171"/>
    </row>
    <row r="31" spans="1:9" s="170" customFormat="1" ht="16.899999999999999" customHeight="1" x14ac:dyDescent="0.2">
      <c r="A31" s="174"/>
      <c r="C31" s="173" t="s">
        <v>189</v>
      </c>
      <c r="D31" s="172"/>
      <c r="E31" s="172"/>
      <c r="F31" s="707" t="s">
        <v>312</v>
      </c>
      <c r="G31" s="708"/>
      <c r="H31" s="708"/>
      <c r="I31" s="709"/>
    </row>
    <row r="32" spans="1:9" s="170" customFormat="1" ht="16.899999999999999" customHeight="1" x14ac:dyDescent="0.2">
      <c r="A32" s="174"/>
      <c r="B32" s="172"/>
      <c r="C32" s="172"/>
      <c r="D32" s="172"/>
      <c r="E32" s="172"/>
      <c r="F32" s="172"/>
      <c r="G32" s="171"/>
    </row>
    <row r="33" spans="1:9" s="170" customFormat="1" ht="16.899999999999999" customHeight="1" x14ac:dyDescent="0.2">
      <c r="A33" s="174"/>
      <c r="B33" s="172"/>
      <c r="D33" s="173" t="s">
        <v>301</v>
      </c>
      <c r="E33" s="172"/>
      <c r="F33" s="707" t="s">
        <v>312</v>
      </c>
      <c r="G33" s="708"/>
      <c r="H33" s="708"/>
      <c r="I33" s="709"/>
    </row>
    <row r="34" spans="1:9" s="170" customFormat="1" ht="16.899999999999999" customHeight="1" x14ac:dyDescent="0.2">
      <c r="A34" s="174"/>
      <c r="B34" s="172"/>
      <c r="D34" s="172"/>
      <c r="E34" s="172"/>
      <c r="F34" s="172"/>
      <c r="G34" s="171"/>
    </row>
    <row r="35" spans="1:9" s="170" customFormat="1" ht="16.899999999999999" customHeight="1" x14ac:dyDescent="0.2">
      <c r="A35" s="174"/>
      <c r="C35" s="173" t="s">
        <v>190</v>
      </c>
      <c r="D35" s="172"/>
      <c r="E35" s="172"/>
      <c r="F35" s="707" t="s">
        <v>313</v>
      </c>
      <c r="G35" s="708"/>
      <c r="H35" s="708"/>
      <c r="I35" s="709"/>
    </row>
    <row r="36" spans="1:9" s="170" customFormat="1" ht="16.899999999999999" customHeight="1" x14ac:dyDescent="0.2">
      <c r="A36" s="174"/>
      <c r="B36" s="172"/>
      <c r="C36" s="172"/>
      <c r="D36" s="172"/>
      <c r="E36" s="172"/>
      <c r="F36" s="172"/>
      <c r="G36" s="171"/>
    </row>
    <row r="37" spans="1:9" s="170" customFormat="1" ht="16.899999999999999" customHeight="1" x14ac:dyDescent="0.2">
      <c r="A37" s="174"/>
      <c r="B37" s="172"/>
      <c r="D37" s="173" t="s">
        <v>191</v>
      </c>
      <c r="E37" s="172"/>
      <c r="F37" s="707" t="s">
        <v>314</v>
      </c>
      <c r="G37" s="708"/>
      <c r="H37" s="708"/>
      <c r="I37" s="709"/>
    </row>
    <row r="38" spans="1:9" s="170" customFormat="1" ht="16.899999999999999" customHeight="1" x14ac:dyDescent="0.2">
      <c r="A38" s="174"/>
      <c r="B38" s="172"/>
      <c r="C38" s="172"/>
      <c r="D38" s="172"/>
      <c r="E38" s="172"/>
      <c r="F38" s="172"/>
      <c r="G38" s="171"/>
    </row>
    <row r="39" spans="1:9" s="170" customFormat="1" ht="16.899999999999999" customHeight="1" x14ac:dyDescent="0.2">
      <c r="A39" s="174"/>
      <c r="B39" s="172"/>
      <c r="D39" s="173" t="s">
        <v>193</v>
      </c>
      <c r="E39" s="172"/>
      <c r="F39" s="707" t="s">
        <v>315</v>
      </c>
      <c r="G39" s="708"/>
      <c r="H39" s="708"/>
      <c r="I39" s="709"/>
    </row>
    <row r="40" spans="1:9" s="170" customFormat="1" ht="16.899999999999999" customHeight="1" x14ac:dyDescent="0.2">
      <c r="A40" s="174"/>
      <c r="B40" s="172"/>
      <c r="C40" s="172"/>
      <c r="D40" s="172"/>
      <c r="E40" s="172"/>
      <c r="F40" s="172"/>
      <c r="G40" s="171"/>
    </row>
    <row r="41" spans="1:9" s="170" customFormat="1" ht="16.899999999999999" customHeight="1" x14ac:dyDescent="0.2">
      <c r="A41" s="174"/>
      <c r="C41" s="173" t="s">
        <v>195</v>
      </c>
      <c r="D41" s="172"/>
      <c r="E41" s="172"/>
      <c r="F41" s="707" t="s">
        <v>316</v>
      </c>
      <c r="G41" s="708"/>
      <c r="H41" s="708"/>
      <c r="I41" s="709"/>
    </row>
    <row r="42" spans="1:9" s="170" customFormat="1" ht="16.899999999999999" customHeight="1" x14ac:dyDescent="0.2">
      <c r="A42" s="174"/>
      <c r="B42" s="172"/>
      <c r="C42" s="172"/>
      <c r="D42" s="172"/>
      <c r="E42" s="172"/>
      <c r="F42" s="172"/>
      <c r="G42" s="171"/>
    </row>
    <row r="43" spans="1:9" s="170" customFormat="1" ht="16.899999999999999" customHeight="1" x14ac:dyDescent="0.2">
      <c r="A43" s="174"/>
      <c r="B43" s="172"/>
      <c r="D43" s="173" t="s">
        <v>302</v>
      </c>
      <c r="E43" s="172"/>
      <c r="F43" s="707" t="s">
        <v>316</v>
      </c>
      <c r="G43" s="708"/>
      <c r="H43" s="708"/>
      <c r="I43" s="709"/>
    </row>
    <row r="44" spans="1:9" s="170" customFormat="1" ht="16.899999999999999" customHeight="1" x14ac:dyDescent="0.2">
      <c r="A44" s="179"/>
    </row>
  </sheetData>
  <mergeCells count="23">
    <mergeCell ref="F19:I19"/>
    <mergeCell ref="E21:I21"/>
    <mergeCell ref="F9:I9"/>
    <mergeCell ref="F11:I11"/>
    <mergeCell ref="F13:I13"/>
    <mergeCell ref="F15:I15"/>
    <mergeCell ref="F17:I17"/>
    <mergeCell ref="F43:I43"/>
    <mergeCell ref="A1:I1"/>
    <mergeCell ref="C3:I3"/>
    <mergeCell ref="F33:I33"/>
    <mergeCell ref="F35:I35"/>
    <mergeCell ref="F37:I37"/>
    <mergeCell ref="F39:I39"/>
    <mergeCell ref="F41:I41"/>
    <mergeCell ref="F23:I23"/>
    <mergeCell ref="F25:I25"/>
    <mergeCell ref="F27:I27"/>
    <mergeCell ref="F29:I29"/>
    <mergeCell ref="F31:I31"/>
    <mergeCell ref="A2:F2"/>
    <mergeCell ref="E5:I5"/>
    <mergeCell ref="F7:I7"/>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view="pageLayout" topLeftCell="A16" zoomScaleNormal="100" workbookViewId="0">
      <selection activeCell="B37" sqref="B37"/>
    </sheetView>
  </sheetViews>
  <sheetFormatPr baseColWidth="10" defaultRowHeight="12.75" x14ac:dyDescent="0.2"/>
  <cols>
    <col min="1" max="1" width="7.140625" customWidth="1"/>
    <col min="2" max="2" width="22.140625" customWidth="1"/>
    <col min="3" max="4" width="7.140625" customWidth="1"/>
    <col min="5" max="5" width="4" customWidth="1"/>
    <col min="6" max="6" width="7.140625" customWidth="1"/>
    <col min="7" max="7" width="23.140625" customWidth="1"/>
    <col min="8" max="9" width="7.140625" customWidth="1"/>
  </cols>
  <sheetData>
    <row r="1" spans="1:9" ht="12.75" customHeight="1" x14ac:dyDescent="0.2">
      <c r="A1" s="717" t="s">
        <v>352</v>
      </c>
      <c r="B1" s="717"/>
      <c r="C1" s="717"/>
      <c r="D1" s="717"/>
      <c r="E1" s="717"/>
      <c r="F1" s="717"/>
      <c r="G1" s="717"/>
      <c r="H1" s="717"/>
      <c r="I1" s="717"/>
    </row>
    <row r="2" spans="1:9" s="287" customFormat="1" ht="19.899999999999999" customHeight="1" x14ac:dyDescent="0.2">
      <c r="A2" s="718" t="s">
        <v>343</v>
      </c>
      <c r="B2" s="718"/>
      <c r="C2" s="718"/>
      <c r="D2" s="718"/>
      <c r="E2" s="718"/>
      <c r="F2" s="718"/>
      <c r="G2" s="718"/>
      <c r="H2" s="718"/>
      <c r="I2" s="718"/>
    </row>
    <row r="3" spans="1:9" s="287" customFormat="1" ht="32.65" customHeight="1" x14ac:dyDescent="0.2">
      <c r="A3" s="719" t="s">
        <v>676</v>
      </c>
      <c r="B3" s="719"/>
      <c r="C3" s="719"/>
      <c r="D3" s="719"/>
      <c r="E3" s="719"/>
      <c r="F3" s="719"/>
      <c r="G3" s="719"/>
      <c r="H3" s="719"/>
      <c r="I3" s="719"/>
    </row>
    <row r="5" spans="1:9" s="5" customFormat="1" ht="28.35" customHeight="1" x14ac:dyDescent="0.2">
      <c r="A5" s="597" t="s">
        <v>387</v>
      </c>
      <c r="B5" s="148" t="s">
        <v>388</v>
      </c>
      <c r="C5" s="148" t="s">
        <v>90</v>
      </c>
      <c r="D5" s="149" t="s">
        <v>91</v>
      </c>
      <c r="F5" s="597" t="s">
        <v>387</v>
      </c>
      <c r="G5" s="148" t="s">
        <v>388</v>
      </c>
      <c r="H5" s="148" t="s">
        <v>90</v>
      </c>
      <c r="I5" s="149" t="s">
        <v>91</v>
      </c>
    </row>
    <row r="6" spans="1:9" ht="11.45" customHeight="1" x14ac:dyDescent="0.2">
      <c r="A6" s="599"/>
      <c r="B6" s="401"/>
      <c r="C6" s="399"/>
      <c r="D6" s="482"/>
      <c r="F6" s="599"/>
      <c r="G6" s="401"/>
      <c r="H6" s="399"/>
      <c r="I6" s="482"/>
    </row>
    <row r="7" spans="1:9" s="376" customFormat="1" ht="11.45" customHeight="1" x14ac:dyDescent="0.2">
      <c r="A7" s="721" t="s">
        <v>389</v>
      </c>
      <c r="B7" s="722"/>
      <c r="C7" s="598"/>
      <c r="D7" s="598"/>
      <c r="F7" s="721" t="s">
        <v>678</v>
      </c>
      <c r="G7" s="722"/>
      <c r="H7" s="598"/>
      <c r="I7" s="598"/>
    </row>
    <row r="8" spans="1:9" s="376" customFormat="1" ht="16.899999999999999" customHeight="1" x14ac:dyDescent="0.2">
      <c r="A8" s="485" t="s">
        <v>390</v>
      </c>
      <c r="B8" s="204" t="s">
        <v>391</v>
      </c>
      <c r="C8" s="488">
        <v>11</v>
      </c>
      <c r="D8" s="488">
        <v>54</v>
      </c>
      <c r="F8" s="485" t="s">
        <v>491</v>
      </c>
      <c r="G8" s="204" t="s">
        <v>492</v>
      </c>
      <c r="H8" s="488">
        <v>5</v>
      </c>
      <c r="I8" s="488">
        <v>9</v>
      </c>
    </row>
    <row r="9" spans="1:9" s="376" customFormat="1" ht="11.45" customHeight="1" x14ac:dyDescent="0.2">
      <c r="A9" s="486" t="s">
        <v>392</v>
      </c>
      <c r="B9" s="204" t="s">
        <v>393</v>
      </c>
      <c r="C9" s="488">
        <v>7</v>
      </c>
      <c r="D9" s="488">
        <v>57</v>
      </c>
      <c r="F9" s="485" t="s">
        <v>493</v>
      </c>
      <c r="G9" s="204" t="s">
        <v>494</v>
      </c>
      <c r="H9" s="488">
        <v>4</v>
      </c>
      <c r="I9" s="488">
        <v>17</v>
      </c>
    </row>
    <row r="10" spans="1:9" s="376" customFormat="1" ht="11.45" customHeight="1" x14ac:dyDescent="0.2">
      <c r="A10" s="485" t="s">
        <v>394</v>
      </c>
      <c r="B10" s="204" t="s">
        <v>395</v>
      </c>
      <c r="C10" s="488">
        <v>8</v>
      </c>
      <c r="D10" s="489">
        <v>41</v>
      </c>
      <c r="F10" s="485" t="s">
        <v>495</v>
      </c>
      <c r="G10" s="204" t="s">
        <v>496</v>
      </c>
      <c r="H10" s="488">
        <v>9</v>
      </c>
      <c r="I10" s="488">
        <v>83</v>
      </c>
    </row>
    <row r="11" spans="1:9" s="376" customFormat="1" ht="11.45" customHeight="1" x14ac:dyDescent="0.2">
      <c r="A11" s="485" t="s">
        <v>396</v>
      </c>
      <c r="B11" s="204" t="s">
        <v>397</v>
      </c>
      <c r="C11" s="488">
        <v>3</v>
      </c>
      <c r="D11" s="488">
        <v>64</v>
      </c>
      <c r="F11" s="485" t="s">
        <v>497</v>
      </c>
      <c r="G11" s="204" t="s">
        <v>498</v>
      </c>
      <c r="H11" s="488">
        <v>22</v>
      </c>
      <c r="I11" s="488">
        <v>246</v>
      </c>
    </row>
    <row r="12" spans="1:9" s="376" customFormat="1" ht="11.45" customHeight="1" x14ac:dyDescent="0.2">
      <c r="A12" s="485" t="s">
        <v>398</v>
      </c>
      <c r="B12" s="204" t="s">
        <v>399</v>
      </c>
      <c r="C12" s="488">
        <v>9</v>
      </c>
      <c r="D12" s="488">
        <v>38</v>
      </c>
      <c r="F12" s="485" t="s">
        <v>499</v>
      </c>
      <c r="G12" s="204" t="s">
        <v>500</v>
      </c>
      <c r="H12" s="488">
        <v>19</v>
      </c>
      <c r="I12" s="488">
        <v>121</v>
      </c>
    </row>
    <row r="13" spans="1:9" s="376" customFormat="1" ht="11.45" customHeight="1" x14ac:dyDescent="0.2">
      <c r="A13" s="485" t="s">
        <v>400</v>
      </c>
      <c r="B13" s="204" t="s">
        <v>401</v>
      </c>
      <c r="C13" s="488">
        <v>7</v>
      </c>
      <c r="D13" s="488">
        <v>79</v>
      </c>
      <c r="F13" s="485" t="s">
        <v>501</v>
      </c>
      <c r="G13" s="204" t="s">
        <v>502</v>
      </c>
      <c r="H13" s="488">
        <v>6</v>
      </c>
      <c r="I13" s="488">
        <v>60</v>
      </c>
    </row>
    <row r="14" spans="1:9" s="376" customFormat="1" ht="11.45" customHeight="1" x14ac:dyDescent="0.2">
      <c r="A14" s="486" t="s">
        <v>402</v>
      </c>
      <c r="B14" s="204" t="s">
        <v>403</v>
      </c>
      <c r="C14" s="490">
        <v>3</v>
      </c>
      <c r="D14" s="490">
        <v>108</v>
      </c>
      <c r="F14" s="485" t="s">
        <v>503</v>
      </c>
      <c r="G14" s="204" t="s">
        <v>504</v>
      </c>
      <c r="H14" s="488">
        <v>4</v>
      </c>
      <c r="I14" s="488">
        <v>34</v>
      </c>
    </row>
    <row r="15" spans="1:9" s="376" customFormat="1" ht="11.45" customHeight="1" x14ac:dyDescent="0.2">
      <c r="A15" s="485" t="s">
        <v>404</v>
      </c>
      <c r="B15" s="204" t="s">
        <v>405</v>
      </c>
      <c r="C15" s="488">
        <v>5</v>
      </c>
      <c r="D15" s="488">
        <v>36</v>
      </c>
      <c r="F15" s="485" t="s">
        <v>505</v>
      </c>
      <c r="G15" s="204" t="s">
        <v>506</v>
      </c>
      <c r="H15" s="488">
        <v>13</v>
      </c>
      <c r="I15" s="488">
        <v>75</v>
      </c>
    </row>
    <row r="16" spans="1:9" s="376" customFormat="1" ht="11.45" customHeight="1" x14ac:dyDescent="0.2">
      <c r="A16" s="486" t="s">
        <v>406</v>
      </c>
      <c r="B16" s="204" t="s">
        <v>407</v>
      </c>
      <c r="C16" s="488">
        <v>10</v>
      </c>
      <c r="D16" s="488">
        <v>73</v>
      </c>
      <c r="F16" s="485" t="s">
        <v>507</v>
      </c>
      <c r="G16" s="204" t="s">
        <v>508</v>
      </c>
      <c r="H16" s="488">
        <v>4</v>
      </c>
      <c r="I16" s="488">
        <v>137</v>
      </c>
    </row>
    <row r="17" spans="1:9" s="376" customFormat="1" ht="11.45" customHeight="1" x14ac:dyDescent="0.2">
      <c r="A17" s="485" t="s">
        <v>408</v>
      </c>
      <c r="B17" s="204" t="s">
        <v>409</v>
      </c>
      <c r="C17" s="488">
        <v>5</v>
      </c>
      <c r="D17" s="488">
        <v>27</v>
      </c>
      <c r="F17" s="485" t="s">
        <v>509</v>
      </c>
      <c r="G17" s="204" t="s">
        <v>510</v>
      </c>
      <c r="H17" s="488">
        <v>2</v>
      </c>
      <c r="I17" s="415">
        <v>19</v>
      </c>
    </row>
    <row r="18" spans="1:9" s="376" customFormat="1" ht="11.45" customHeight="1" x14ac:dyDescent="0.2">
      <c r="A18" s="485" t="s">
        <v>410</v>
      </c>
      <c r="B18" s="204" t="s">
        <v>411</v>
      </c>
      <c r="C18" s="488">
        <v>5</v>
      </c>
      <c r="D18" s="488">
        <v>98</v>
      </c>
      <c r="F18" s="485" t="s">
        <v>511</v>
      </c>
      <c r="G18" s="204" t="s">
        <v>512</v>
      </c>
      <c r="H18" s="488">
        <v>12</v>
      </c>
      <c r="I18" s="488">
        <v>134</v>
      </c>
    </row>
    <row r="19" spans="1:9" s="376" customFormat="1" ht="11.45" customHeight="1" x14ac:dyDescent="0.2">
      <c r="A19" s="485" t="s">
        <v>412</v>
      </c>
      <c r="B19" s="204" t="s">
        <v>413</v>
      </c>
      <c r="C19" s="488">
        <v>7</v>
      </c>
      <c r="D19" s="488">
        <v>125</v>
      </c>
      <c r="F19" s="485" t="s">
        <v>513</v>
      </c>
      <c r="G19" s="204" t="s">
        <v>514</v>
      </c>
      <c r="H19" s="488">
        <v>17</v>
      </c>
      <c r="I19" s="488">
        <v>95</v>
      </c>
    </row>
    <row r="20" spans="1:9" s="376" customFormat="1" ht="11.45" customHeight="1" x14ac:dyDescent="0.2">
      <c r="A20" s="485" t="s">
        <v>414</v>
      </c>
      <c r="B20" s="204" t="s">
        <v>415</v>
      </c>
      <c r="C20" s="488">
        <v>2</v>
      </c>
      <c r="D20" s="415">
        <v>5</v>
      </c>
      <c r="F20" s="485" t="s">
        <v>515</v>
      </c>
      <c r="G20" s="204" t="s">
        <v>516</v>
      </c>
      <c r="H20" s="488">
        <v>11</v>
      </c>
      <c r="I20" s="488">
        <v>98</v>
      </c>
    </row>
    <row r="21" spans="1:9" s="376" customFormat="1" ht="11.45" customHeight="1" x14ac:dyDescent="0.2">
      <c r="A21" s="485" t="s">
        <v>416</v>
      </c>
      <c r="B21" s="204" t="s">
        <v>417</v>
      </c>
      <c r="C21" s="488">
        <v>3</v>
      </c>
      <c r="D21" s="488">
        <v>14</v>
      </c>
      <c r="F21" s="485" t="s">
        <v>517</v>
      </c>
      <c r="G21" s="204" t="s">
        <v>518</v>
      </c>
      <c r="H21" s="488">
        <v>13</v>
      </c>
      <c r="I21" s="488">
        <v>137</v>
      </c>
    </row>
    <row r="22" spans="1:9" s="376" customFormat="1" ht="11.45" customHeight="1" x14ac:dyDescent="0.2">
      <c r="A22" s="485" t="s">
        <v>418</v>
      </c>
      <c r="B22" s="204" t="s">
        <v>419</v>
      </c>
      <c r="C22" s="488">
        <v>7</v>
      </c>
      <c r="D22" s="488">
        <v>56</v>
      </c>
      <c r="F22" s="485" t="s">
        <v>519</v>
      </c>
      <c r="G22" s="204" t="s">
        <v>520</v>
      </c>
      <c r="H22" s="488"/>
      <c r="I22" s="488"/>
    </row>
    <row r="23" spans="1:9" s="376" customFormat="1" ht="11.45" customHeight="1" x14ac:dyDescent="0.2">
      <c r="A23" s="485" t="s">
        <v>420</v>
      </c>
      <c r="B23" s="204" t="s">
        <v>421</v>
      </c>
      <c r="C23" s="488">
        <v>5</v>
      </c>
      <c r="D23" s="488">
        <v>16</v>
      </c>
      <c r="F23" s="485" t="s">
        <v>521</v>
      </c>
      <c r="G23" s="204" t="s">
        <v>522</v>
      </c>
      <c r="H23" s="490">
        <v>5</v>
      </c>
      <c r="I23" s="490">
        <v>44</v>
      </c>
    </row>
    <row r="24" spans="1:9" s="376" customFormat="1" ht="11.45" customHeight="1" x14ac:dyDescent="0.2">
      <c r="A24" s="485" t="s">
        <v>422</v>
      </c>
      <c r="B24" s="204" t="s">
        <v>423</v>
      </c>
      <c r="C24" s="490">
        <v>3</v>
      </c>
      <c r="D24" s="491">
        <v>111</v>
      </c>
      <c r="F24" s="487" t="s">
        <v>523</v>
      </c>
      <c r="G24" s="403" t="s">
        <v>524</v>
      </c>
      <c r="H24" s="407">
        <v>13</v>
      </c>
      <c r="I24" s="408">
        <v>47</v>
      </c>
    </row>
    <row r="25" spans="1:9" s="376" customFormat="1" ht="11.45" customHeight="1" x14ac:dyDescent="0.2">
      <c r="A25" s="485" t="s">
        <v>424</v>
      </c>
      <c r="B25" s="204" t="s">
        <v>425</v>
      </c>
      <c r="C25" s="490">
        <v>10</v>
      </c>
      <c r="D25" s="490">
        <v>220</v>
      </c>
      <c r="F25" s="485" t="s">
        <v>525</v>
      </c>
      <c r="G25" s="204" t="s">
        <v>526</v>
      </c>
      <c r="H25" s="488">
        <v>5</v>
      </c>
      <c r="I25" s="488">
        <v>71</v>
      </c>
    </row>
    <row r="26" spans="1:9" s="376" customFormat="1" ht="11.45" customHeight="1" x14ac:dyDescent="0.2">
      <c r="A26" s="485" t="s">
        <v>426</v>
      </c>
      <c r="B26" s="204" t="s">
        <v>427</v>
      </c>
      <c r="C26" s="488">
        <v>4</v>
      </c>
      <c r="D26" s="488">
        <v>80</v>
      </c>
      <c r="F26" s="486" t="s">
        <v>527</v>
      </c>
      <c r="G26" s="204" t="s">
        <v>528</v>
      </c>
      <c r="H26" s="488">
        <v>14</v>
      </c>
      <c r="I26" s="488">
        <v>237</v>
      </c>
    </row>
    <row r="27" spans="1:9" s="376" customFormat="1" ht="11.45" customHeight="1" x14ac:dyDescent="0.2">
      <c r="A27" s="485" t="s">
        <v>428</v>
      </c>
      <c r="B27" s="204" t="s">
        <v>429</v>
      </c>
      <c r="C27" s="488">
        <v>8</v>
      </c>
      <c r="D27" s="488">
        <v>44</v>
      </c>
      <c r="F27" s="485" t="s">
        <v>529</v>
      </c>
      <c r="G27" s="204" t="s">
        <v>530</v>
      </c>
      <c r="H27" s="488">
        <v>11</v>
      </c>
      <c r="I27" s="488">
        <v>62</v>
      </c>
    </row>
    <row r="28" spans="1:9" s="376" customFormat="1" ht="11.45" customHeight="1" x14ac:dyDescent="0.2">
      <c r="A28" s="485" t="s">
        <v>430</v>
      </c>
      <c r="B28" s="204" t="s">
        <v>431</v>
      </c>
      <c r="C28" s="488">
        <v>5</v>
      </c>
      <c r="D28" s="488">
        <v>80</v>
      </c>
      <c r="F28" s="485" t="s">
        <v>531</v>
      </c>
      <c r="G28" s="204" t="s">
        <v>532</v>
      </c>
      <c r="H28" s="490">
        <v>17</v>
      </c>
      <c r="I28" s="490">
        <v>298</v>
      </c>
    </row>
    <row r="29" spans="1:9" s="376" customFormat="1" ht="11.45" customHeight="1" x14ac:dyDescent="0.2">
      <c r="A29" s="485" t="s">
        <v>432</v>
      </c>
      <c r="B29" s="204" t="s">
        <v>433</v>
      </c>
      <c r="C29" s="488" t="s">
        <v>18</v>
      </c>
      <c r="D29" s="488" t="s">
        <v>18</v>
      </c>
      <c r="F29" s="485" t="s">
        <v>533</v>
      </c>
      <c r="G29" s="204" t="s">
        <v>534</v>
      </c>
      <c r="H29" s="488">
        <v>10</v>
      </c>
      <c r="I29" s="488">
        <v>101</v>
      </c>
    </row>
    <row r="30" spans="1:9" s="376" customFormat="1" ht="11.45" customHeight="1" x14ac:dyDescent="0.2">
      <c r="A30" s="485" t="s">
        <v>434</v>
      </c>
      <c r="B30" s="204" t="s">
        <v>435</v>
      </c>
      <c r="C30" s="488">
        <v>12</v>
      </c>
      <c r="D30" s="488">
        <v>139</v>
      </c>
      <c r="F30" s="485" t="s">
        <v>535</v>
      </c>
      <c r="G30" s="204" t="s">
        <v>536</v>
      </c>
      <c r="H30" s="488">
        <v>7</v>
      </c>
      <c r="I30" s="488">
        <v>38</v>
      </c>
    </row>
    <row r="31" spans="1:9" s="376" customFormat="1" ht="11.45" customHeight="1" x14ac:dyDescent="0.2">
      <c r="A31" s="485" t="s">
        <v>436</v>
      </c>
      <c r="B31" s="204" t="s">
        <v>437</v>
      </c>
      <c r="C31" s="488">
        <v>4</v>
      </c>
      <c r="D31" s="488">
        <v>56</v>
      </c>
      <c r="F31" s="422" t="s">
        <v>537</v>
      </c>
      <c r="G31" s="204" t="s">
        <v>538</v>
      </c>
      <c r="H31" s="488">
        <v>4</v>
      </c>
      <c r="I31" s="488">
        <v>26</v>
      </c>
    </row>
    <row r="32" spans="1:9" s="376" customFormat="1" ht="11.45" customHeight="1" x14ac:dyDescent="0.2">
      <c r="A32" s="485" t="s">
        <v>438</v>
      </c>
      <c r="B32" s="204" t="s">
        <v>439</v>
      </c>
      <c r="C32" s="488">
        <v>6</v>
      </c>
      <c r="D32" s="488">
        <v>128</v>
      </c>
      <c r="F32" s="484"/>
      <c r="G32" s="204"/>
      <c r="H32" s="488"/>
      <c r="I32" s="488"/>
    </row>
    <row r="33" spans="1:9" s="376" customFormat="1" ht="11.45" customHeight="1" x14ac:dyDescent="0.2">
      <c r="A33" s="485" t="s">
        <v>440</v>
      </c>
      <c r="B33" s="204" t="s">
        <v>441</v>
      </c>
      <c r="C33" s="488">
        <v>3</v>
      </c>
      <c r="D33" s="488">
        <v>40</v>
      </c>
      <c r="F33" s="721" t="s">
        <v>539</v>
      </c>
      <c r="G33" s="722"/>
      <c r="H33" s="598"/>
      <c r="I33" s="598"/>
    </row>
    <row r="34" spans="1:9" s="376" customFormat="1" ht="11.45" customHeight="1" x14ac:dyDescent="0.2">
      <c r="A34" s="485" t="s">
        <v>442</v>
      </c>
      <c r="B34" s="204" t="s">
        <v>443</v>
      </c>
      <c r="C34" s="488">
        <v>14</v>
      </c>
      <c r="D34" s="488">
        <v>173</v>
      </c>
      <c r="F34" s="422" t="s">
        <v>540</v>
      </c>
      <c r="G34" s="204" t="s">
        <v>541</v>
      </c>
      <c r="H34" s="488">
        <v>14</v>
      </c>
      <c r="I34" s="488">
        <v>129</v>
      </c>
    </row>
    <row r="35" spans="1:9" s="376" customFormat="1" ht="11.45" customHeight="1" x14ac:dyDescent="0.2">
      <c r="A35" s="485" t="s">
        <v>444</v>
      </c>
      <c r="B35" s="204" t="s">
        <v>445</v>
      </c>
      <c r="C35" s="488">
        <v>3</v>
      </c>
      <c r="D35" s="489">
        <v>8</v>
      </c>
      <c r="F35" s="422" t="s">
        <v>542</v>
      </c>
      <c r="G35" s="204" t="s">
        <v>543</v>
      </c>
      <c r="H35" s="488">
        <v>11</v>
      </c>
      <c r="I35" s="488">
        <v>74</v>
      </c>
    </row>
    <row r="36" spans="1:9" s="376" customFormat="1" ht="11.45" customHeight="1" x14ac:dyDescent="0.2">
      <c r="A36" s="486" t="s">
        <v>446</v>
      </c>
      <c r="B36" s="204" t="s">
        <v>447</v>
      </c>
      <c r="C36" s="488">
        <v>8</v>
      </c>
      <c r="D36" s="488">
        <v>103</v>
      </c>
      <c r="F36" s="422" t="s">
        <v>519</v>
      </c>
      <c r="G36" s="204" t="s">
        <v>520</v>
      </c>
      <c r="H36" s="488">
        <v>11</v>
      </c>
      <c r="I36" s="488">
        <v>114</v>
      </c>
    </row>
    <row r="37" spans="1:9" s="376" customFormat="1" ht="11.45" customHeight="1" x14ac:dyDescent="0.2">
      <c r="A37" s="486" t="s">
        <v>448</v>
      </c>
      <c r="B37" s="204" t="s">
        <v>449</v>
      </c>
      <c r="C37" s="488">
        <v>10</v>
      </c>
      <c r="D37" s="488">
        <v>199</v>
      </c>
      <c r="F37" s="422" t="s">
        <v>544</v>
      </c>
      <c r="G37" s="204" t="s">
        <v>545</v>
      </c>
      <c r="H37" s="488">
        <v>20</v>
      </c>
      <c r="I37" s="488">
        <v>202</v>
      </c>
    </row>
    <row r="38" spans="1:9" s="376" customFormat="1" ht="11.45" customHeight="1" x14ac:dyDescent="0.2">
      <c r="A38" s="485" t="s">
        <v>450</v>
      </c>
      <c r="B38" s="204" t="s">
        <v>451</v>
      </c>
      <c r="C38" s="488">
        <v>7</v>
      </c>
      <c r="D38" s="488">
        <v>48</v>
      </c>
      <c r="F38" s="422" t="s">
        <v>546</v>
      </c>
      <c r="G38" s="204" t="s">
        <v>547</v>
      </c>
      <c r="H38" s="488">
        <v>13</v>
      </c>
      <c r="I38" s="488">
        <v>124</v>
      </c>
    </row>
    <row r="39" spans="1:9" s="376" customFormat="1" ht="11.45" customHeight="1" x14ac:dyDescent="0.2">
      <c r="A39" s="485" t="s">
        <v>452</v>
      </c>
      <c r="B39" s="204" t="s">
        <v>453</v>
      </c>
      <c r="C39" s="488">
        <v>6</v>
      </c>
      <c r="D39" s="488">
        <v>94</v>
      </c>
      <c r="F39" s="422" t="s">
        <v>548</v>
      </c>
      <c r="G39" s="204" t="s">
        <v>549</v>
      </c>
      <c r="H39" s="488">
        <v>16</v>
      </c>
      <c r="I39" s="488">
        <v>126</v>
      </c>
    </row>
    <row r="40" spans="1:9" s="376" customFormat="1" ht="11.45" customHeight="1" x14ac:dyDescent="0.2">
      <c r="A40" s="485" t="s">
        <v>454</v>
      </c>
      <c r="B40" s="204" t="s">
        <v>455</v>
      </c>
      <c r="C40" s="488">
        <v>4</v>
      </c>
      <c r="D40" s="488">
        <v>21</v>
      </c>
      <c r="F40" s="422" t="s">
        <v>550</v>
      </c>
      <c r="G40" s="204" t="s">
        <v>551</v>
      </c>
      <c r="H40" s="488">
        <v>16</v>
      </c>
      <c r="I40" s="488">
        <v>114</v>
      </c>
    </row>
    <row r="41" spans="1:9" s="376" customFormat="1" ht="11.45" customHeight="1" x14ac:dyDescent="0.2">
      <c r="A41" s="485" t="s">
        <v>456</v>
      </c>
      <c r="B41" s="204" t="s">
        <v>457</v>
      </c>
      <c r="C41" s="488">
        <v>8</v>
      </c>
      <c r="D41" s="488">
        <v>73</v>
      </c>
      <c r="F41" s="422" t="s">
        <v>552</v>
      </c>
      <c r="G41" s="204" t="s">
        <v>553</v>
      </c>
      <c r="H41" s="488">
        <v>15</v>
      </c>
      <c r="I41" s="488">
        <v>74</v>
      </c>
    </row>
    <row r="42" spans="1:9" s="376" customFormat="1" ht="11.45" customHeight="1" x14ac:dyDescent="0.2">
      <c r="A42" s="486" t="s">
        <v>458</v>
      </c>
      <c r="B42" s="204" t="s">
        <v>459</v>
      </c>
      <c r="C42" s="488">
        <v>6</v>
      </c>
      <c r="D42" s="490">
        <v>34</v>
      </c>
      <c r="F42" s="422" t="s">
        <v>554</v>
      </c>
      <c r="G42" s="204" t="s">
        <v>555</v>
      </c>
      <c r="H42" s="488">
        <v>11</v>
      </c>
      <c r="I42" s="488">
        <v>116</v>
      </c>
    </row>
    <row r="43" spans="1:9" s="376" customFormat="1" ht="11.45" customHeight="1" x14ac:dyDescent="0.2">
      <c r="A43" s="485" t="s">
        <v>460</v>
      </c>
      <c r="B43" s="204" t="s">
        <v>461</v>
      </c>
      <c r="C43" s="488">
        <v>5</v>
      </c>
      <c r="D43" s="488">
        <v>140</v>
      </c>
      <c r="F43" s="422" t="s">
        <v>556</v>
      </c>
      <c r="G43" s="204" t="s">
        <v>557</v>
      </c>
      <c r="H43" s="488">
        <v>6</v>
      </c>
      <c r="I43" s="488">
        <v>123</v>
      </c>
    </row>
    <row r="44" spans="1:9" s="376" customFormat="1" ht="11.45" customHeight="1" x14ac:dyDescent="0.2">
      <c r="A44" s="485" t="s">
        <v>462</v>
      </c>
      <c r="B44" s="204" t="s">
        <v>463</v>
      </c>
      <c r="C44" s="488">
        <v>4</v>
      </c>
      <c r="D44" s="488">
        <v>50</v>
      </c>
      <c r="F44" s="422" t="s">
        <v>558</v>
      </c>
      <c r="G44" s="204" t="s">
        <v>559</v>
      </c>
      <c r="H44" s="488">
        <v>18</v>
      </c>
      <c r="I44" s="488">
        <v>313</v>
      </c>
    </row>
    <row r="45" spans="1:9" s="376" customFormat="1" ht="11.45" customHeight="1" x14ac:dyDescent="0.2">
      <c r="A45" s="485" t="s">
        <v>464</v>
      </c>
      <c r="B45" s="204" t="s">
        <v>465</v>
      </c>
      <c r="C45" s="488">
        <v>8</v>
      </c>
      <c r="D45" s="488">
        <v>49</v>
      </c>
      <c r="F45" s="422" t="s">
        <v>560</v>
      </c>
      <c r="G45" s="204" t="s">
        <v>561</v>
      </c>
      <c r="H45" s="488">
        <v>22</v>
      </c>
      <c r="I45" s="488">
        <v>103</v>
      </c>
    </row>
    <row r="46" spans="1:9" s="376" customFormat="1" ht="11.45" customHeight="1" x14ac:dyDescent="0.2">
      <c r="A46" s="485" t="s">
        <v>466</v>
      </c>
      <c r="B46" s="204" t="s">
        <v>467</v>
      </c>
      <c r="C46" s="488">
        <v>10</v>
      </c>
      <c r="D46" s="488">
        <v>55</v>
      </c>
      <c r="F46" s="422" t="s">
        <v>562</v>
      </c>
      <c r="G46" s="204" t="s">
        <v>563</v>
      </c>
      <c r="H46" s="488">
        <v>17</v>
      </c>
      <c r="I46" s="488">
        <v>202</v>
      </c>
    </row>
    <row r="47" spans="1:9" s="376" customFormat="1" ht="11.45" customHeight="1" x14ac:dyDescent="0.2">
      <c r="A47" s="485" t="s">
        <v>468</v>
      </c>
      <c r="B47" s="204" t="s">
        <v>469</v>
      </c>
      <c r="C47" s="490">
        <v>6</v>
      </c>
      <c r="D47" s="490">
        <v>33</v>
      </c>
      <c r="F47" s="422" t="s">
        <v>564</v>
      </c>
      <c r="G47" s="204" t="s">
        <v>565</v>
      </c>
      <c r="H47" s="488">
        <v>18</v>
      </c>
      <c r="I47" s="488">
        <v>437</v>
      </c>
    </row>
    <row r="48" spans="1:9" s="376" customFormat="1" ht="11.45" customHeight="1" x14ac:dyDescent="0.2">
      <c r="A48" s="386"/>
      <c r="B48" s="387"/>
      <c r="F48" s="422" t="s">
        <v>566</v>
      </c>
      <c r="G48" s="204" t="s">
        <v>567</v>
      </c>
      <c r="H48" s="488">
        <v>15</v>
      </c>
      <c r="I48" s="488">
        <v>346</v>
      </c>
    </row>
    <row r="49" spans="1:9" s="376" customFormat="1" ht="11.45" customHeight="1" x14ac:dyDescent="0.2">
      <c r="A49" s="386"/>
      <c r="B49" s="387"/>
      <c r="F49" s="422" t="s">
        <v>568</v>
      </c>
      <c r="G49" s="204" t="s">
        <v>569</v>
      </c>
      <c r="H49" s="488">
        <v>12</v>
      </c>
      <c r="I49" s="488">
        <v>138</v>
      </c>
    </row>
    <row r="50" spans="1:9" s="376" customFormat="1" ht="11.45" customHeight="1" x14ac:dyDescent="0.2">
      <c r="A50" s="721" t="s">
        <v>470</v>
      </c>
      <c r="B50" s="722"/>
      <c r="C50" s="598"/>
      <c r="D50" s="598"/>
      <c r="F50" s="484"/>
      <c r="G50" s="204"/>
      <c r="H50" s="483"/>
      <c r="I50" s="483"/>
    </row>
    <row r="51" spans="1:9" s="376" customFormat="1" ht="11.45" customHeight="1" x14ac:dyDescent="0.2">
      <c r="A51" s="386"/>
      <c r="B51" s="387"/>
      <c r="F51" s="721" t="s">
        <v>570</v>
      </c>
      <c r="G51" s="722"/>
      <c r="H51" s="598"/>
      <c r="I51" s="598"/>
    </row>
    <row r="52" spans="1:9" s="376" customFormat="1" ht="11.45" customHeight="1" x14ac:dyDescent="0.2">
      <c r="A52" s="485" t="s">
        <v>471</v>
      </c>
      <c r="B52" s="204" t="s">
        <v>472</v>
      </c>
      <c r="C52" s="488">
        <v>9</v>
      </c>
      <c r="D52" s="488">
        <v>132</v>
      </c>
      <c r="F52" s="485" t="s">
        <v>571</v>
      </c>
      <c r="G52" s="204" t="s">
        <v>572</v>
      </c>
      <c r="H52" s="488">
        <v>28</v>
      </c>
      <c r="I52" s="488">
        <v>246</v>
      </c>
    </row>
    <row r="53" spans="1:9" s="376" customFormat="1" ht="11.45" customHeight="1" x14ac:dyDescent="0.2">
      <c r="A53" s="487" t="s">
        <v>473</v>
      </c>
      <c r="B53" s="403" t="s">
        <v>474</v>
      </c>
      <c r="C53" s="407">
        <v>11</v>
      </c>
      <c r="D53" s="407">
        <v>73</v>
      </c>
      <c r="F53" s="485" t="s">
        <v>573</v>
      </c>
      <c r="G53" s="204" t="s">
        <v>574</v>
      </c>
      <c r="H53" s="488">
        <v>56</v>
      </c>
      <c r="I53" s="489">
        <v>752</v>
      </c>
    </row>
    <row r="54" spans="1:9" s="376" customFormat="1" ht="11.45" customHeight="1" x14ac:dyDescent="0.2">
      <c r="A54" s="486" t="s">
        <v>475</v>
      </c>
      <c r="B54" s="204" t="s">
        <v>476</v>
      </c>
      <c r="C54" s="488">
        <v>19</v>
      </c>
      <c r="D54" s="488">
        <v>113</v>
      </c>
      <c r="F54" s="485" t="s">
        <v>575</v>
      </c>
      <c r="G54" s="204" t="s">
        <v>576</v>
      </c>
      <c r="H54" s="488">
        <v>96</v>
      </c>
      <c r="I54" s="489">
        <v>1362</v>
      </c>
    </row>
    <row r="55" spans="1:9" s="376" customFormat="1" ht="11.45" customHeight="1" x14ac:dyDescent="0.2">
      <c r="A55" s="485" t="s">
        <v>477</v>
      </c>
      <c r="B55" s="204" t="s">
        <v>478</v>
      </c>
      <c r="C55" s="488">
        <v>11</v>
      </c>
      <c r="D55" s="488">
        <v>155</v>
      </c>
      <c r="F55" s="485" t="s">
        <v>577</v>
      </c>
      <c r="G55" s="204" t="s">
        <v>578</v>
      </c>
      <c r="H55" s="488">
        <v>57</v>
      </c>
      <c r="I55" s="489">
        <v>944</v>
      </c>
    </row>
    <row r="56" spans="1:9" s="376" customFormat="1" ht="11.45" customHeight="1" x14ac:dyDescent="0.2">
      <c r="A56" s="485" t="s">
        <v>479</v>
      </c>
      <c r="B56" s="204" t="s">
        <v>480</v>
      </c>
      <c r="C56" s="488">
        <v>4</v>
      </c>
      <c r="D56" s="488">
        <v>27</v>
      </c>
      <c r="F56" s="485" t="s">
        <v>579</v>
      </c>
      <c r="G56" s="204" t="s">
        <v>580</v>
      </c>
      <c r="H56" s="488">
        <v>36</v>
      </c>
      <c r="I56" s="488">
        <v>190</v>
      </c>
    </row>
    <row r="57" spans="1:9" s="376" customFormat="1" ht="11.45" customHeight="1" x14ac:dyDescent="0.2">
      <c r="A57" s="485" t="s">
        <v>481</v>
      </c>
      <c r="B57" s="204" t="s">
        <v>482</v>
      </c>
      <c r="C57" s="488">
        <v>10</v>
      </c>
      <c r="D57" s="488">
        <v>83</v>
      </c>
      <c r="F57" s="485" t="s">
        <v>571</v>
      </c>
      <c r="G57" s="204" t="s">
        <v>572</v>
      </c>
      <c r="H57" s="488">
        <v>28</v>
      </c>
      <c r="I57" s="488">
        <v>246</v>
      </c>
    </row>
    <row r="58" spans="1:9" s="376" customFormat="1" ht="11.45" customHeight="1" x14ac:dyDescent="0.2">
      <c r="A58" s="486" t="s">
        <v>483</v>
      </c>
      <c r="B58" s="204" t="s">
        <v>484</v>
      </c>
      <c r="C58" s="488">
        <v>10</v>
      </c>
      <c r="D58" s="488">
        <v>213</v>
      </c>
      <c r="F58" s="485" t="s">
        <v>573</v>
      </c>
      <c r="G58" s="204" t="s">
        <v>574</v>
      </c>
      <c r="H58" s="488">
        <v>56</v>
      </c>
      <c r="I58" s="489">
        <v>752</v>
      </c>
    </row>
    <row r="59" spans="1:9" s="376" customFormat="1" ht="11.45" customHeight="1" x14ac:dyDescent="0.2">
      <c r="A59" s="485" t="s">
        <v>485</v>
      </c>
      <c r="B59" s="204" t="s">
        <v>486</v>
      </c>
      <c r="C59" s="488">
        <v>11</v>
      </c>
      <c r="D59" s="488">
        <v>138</v>
      </c>
      <c r="F59" s="485" t="s">
        <v>575</v>
      </c>
      <c r="G59" s="204" t="s">
        <v>576</v>
      </c>
      <c r="H59" s="488">
        <v>96</v>
      </c>
      <c r="I59" s="489">
        <v>1362</v>
      </c>
    </row>
    <row r="60" spans="1:9" s="376" customFormat="1" ht="11.45" customHeight="1" x14ac:dyDescent="0.2">
      <c r="A60" s="485" t="s">
        <v>487</v>
      </c>
      <c r="B60" s="204" t="s">
        <v>488</v>
      </c>
      <c r="C60" s="488">
        <v>10</v>
      </c>
      <c r="D60" s="488">
        <v>63</v>
      </c>
      <c r="F60" s="485" t="s">
        <v>577</v>
      </c>
      <c r="G60" s="204" t="s">
        <v>578</v>
      </c>
      <c r="H60" s="488">
        <v>57</v>
      </c>
      <c r="I60" s="489">
        <v>944</v>
      </c>
    </row>
    <row r="61" spans="1:9" s="376" customFormat="1" ht="11.45" customHeight="1" x14ac:dyDescent="0.2">
      <c r="A61" s="600" t="s">
        <v>489</v>
      </c>
      <c r="B61" s="419" t="s">
        <v>490</v>
      </c>
      <c r="C61" s="601">
        <v>11</v>
      </c>
      <c r="D61" s="601">
        <v>142</v>
      </c>
      <c r="F61" s="600" t="s">
        <v>579</v>
      </c>
      <c r="G61" s="419" t="s">
        <v>580</v>
      </c>
      <c r="H61" s="601">
        <v>36</v>
      </c>
      <c r="I61" s="601">
        <v>190</v>
      </c>
    </row>
    <row r="62" spans="1:9" s="376" customFormat="1" ht="11.45" customHeight="1" x14ac:dyDescent="0.2"/>
    <row r="63" spans="1:9" s="376" customFormat="1" ht="11.45" customHeight="1" x14ac:dyDescent="0.2">
      <c r="A63" s="720" t="s">
        <v>677</v>
      </c>
      <c r="B63" s="720"/>
      <c r="C63" s="720"/>
      <c r="D63" s="720"/>
    </row>
    <row r="64" spans="1:9" s="376" customFormat="1" ht="11.45" customHeight="1" x14ac:dyDescent="0.2"/>
    <row r="65" spans="6:9" s="376" customFormat="1" ht="11.45" customHeight="1" x14ac:dyDescent="0.2"/>
    <row r="66" spans="6:9" s="376" customFormat="1" ht="11.45" customHeight="1" x14ac:dyDescent="0.2"/>
    <row r="67" spans="6:9" s="376" customFormat="1" ht="11.45" customHeight="1" x14ac:dyDescent="0.2"/>
    <row r="68" spans="6:9" s="376" customFormat="1" ht="11.45" customHeight="1" x14ac:dyDescent="0.2">
      <c r="F68" s="480"/>
      <c r="G68" s="481"/>
      <c r="H68" s="481"/>
      <c r="I68" s="481"/>
    </row>
    <row r="69" spans="6:9" s="376" customFormat="1" ht="11.45" customHeight="1" x14ac:dyDescent="0.2"/>
    <row r="70" spans="6:9" s="376" customFormat="1" ht="11.45" customHeight="1" x14ac:dyDescent="0.2"/>
    <row r="71" spans="6:9" s="376" customFormat="1" ht="11.45" customHeight="1" x14ac:dyDescent="0.2"/>
    <row r="72" spans="6:9" s="376" customFormat="1" ht="11.45" customHeight="1" x14ac:dyDescent="0.2"/>
    <row r="73" spans="6:9" s="376" customFormat="1" ht="11.45" customHeight="1" x14ac:dyDescent="0.2"/>
    <row r="74" spans="6:9" s="376" customFormat="1" ht="11.45" customHeight="1" x14ac:dyDescent="0.2"/>
    <row r="75" spans="6:9" s="376" customFormat="1" ht="11.45" customHeight="1" x14ac:dyDescent="0.2"/>
    <row r="76" spans="6:9" s="376" customFormat="1" ht="11.45" customHeight="1" x14ac:dyDescent="0.2"/>
    <row r="77" spans="6:9" s="376" customFormat="1" ht="11.45" customHeight="1" x14ac:dyDescent="0.2"/>
    <row r="78" spans="6:9" s="376" customFormat="1" ht="11.45" customHeight="1" x14ac:dyDescent="0.2"/>
    <row r="79" spans="6:9" s="376" customFormat="1" ht="11.45" customHeight="1" x14ac:dyDescent="0.2"/>
    <row r="80" spans="6:9" s="376" customFormat="1" ht="11.45" customHeight="1" x14ac:dyDescent="0.2"/>
    <row r="81" s="376" customFormat="1" ht="11.45" customHeight="1" x14ac:dyDescent="0.2"/>
    <row r="82" s="376" customFormat="1" ht="11.45" customHeight="1" x14ac:dyDescent="0.2"/>
    <row r="83" s="376" customFormat="1" ht="11.45" customHeight="1" x14ac:dyDescent="0.2"/>
    <row r="84" s="376" customFormat="1" ht="11.45" customHeight="1" x14ac:dyDescent="0.2"/>
    <row r="85" s="376" customFormat="1" ht="11.45" customHeight="1" x14ac:dyDescent="0.2"/>
    <row r="86" s="376" customFormat="1" ht="11.45" customHeight="1" x14ac:dyDescent="0.2"/>
    <row r="87" s="376" customFormat="1" ht="11.45" customHeight="1" x14ac:dyDescent="0.2"/>
    <row r="88" s="376" customFormat="1" ht="11.45" customHeight="1" x14ac:dyDescent="0.2"/>
    <row r="89" s="376" customFormat="1" ht="11.45" customHeight="1" x14ac:dyDescent="0.2"/>
    <row r="90" s="376" customFormat="1" ht="11.45" customHeight="1" x14ac:dyDescent="0.2"/>
    <row r="91" s="376" customFormat="1" ht="11.45" customHeight="1" x14ac:dyDescent="0.2"/>
    <row r="92" s="376" customFormat="1" ht="11.45" customHeight="1" x14ac:dyDescent="0.2"/>
    <row r="93" s="376" customFormat="1" ht="11.45" customHeight="1" x14ac:dyDescent="0.2"/>
    <row r="94" s="376" customFormat="1" ht="11.45" customHeight="1" x14ac:dyDescent="0.2"/>
    <row r="95" s="376" customFormat="1" ht="11.45" customHeight="1" x14ac:dyDescent="0.2"/>
    <row r="96" s="376" customFormat="1" ht="12.75" customHeight="1" x14ac:dyDescent="0.2"/>
    <row r="97" s="376" customFormat="1" ht="12.75" customHeight="1" x14ac:dyDescent="0.2"/>
    <row r="98" s="376" customFormat="1" ht="12.75" customHeight="1" x14ac:dyDescent="0.2"/>
    <row r="99" s="376" customFormat="1" ht="12.75" customHeight="1" x14ac:dyDescent="0.2"/>
    <row r="100" s="376" customFormat="1" ht="12.75" customHeight="1" x14ac:dyDescent="0.2"/>
    <row r="101" s="376" customFormat="1" ht="12.75" customHeight="1" x14ac:dyDescent="0.2"/>
    <row r="102" s="376" customFormat="1" ht="12.75" customHeight="1" x14ac:dyDescent="0.2"/>
    <row r="103" s="376" customFormat="1" ht="12.75" customHeight="1" x14ac:dyDescent="0.2"/>
    <row r="104" s="376" customFormat="1" ht="12.75" customHeight="1" x14ac:dyDescent="0.2"/>
    <row r="105" s="376" customFormat="1" ht="12.75" customHeight="1" x14ac:dyDescent="0.2"/>
    <row r="106" s="376" customFormat="1" ht="12.75" customHeight="1" x14ac:dyDescent="0.2"/>
    <row r="107" s="376" customFormat="1" ht="12.75" customHeight="1" x14ac:dyDescent="0.2"/>
    <row r="108" s="376" customFormat="1" ht="12.75" customHeight="1" x14ac:dyDescent="0.2"/>
    <row r="109" s="376" customFormat="1" ht="12.75" customHeight="1" x14ac:dyDescent="0.2"/>
    <row r="110" s="376" customFormat="1" ht="12.75" customHeight="1" x14ac:dyDescent="0.2"/>
  </sheetData>
  <mergeCells count="9">
    <mergeCell ref="A1:I1"/>
    <mergeCell ref="A2:I2"/>
    <mergeCell ref="A3:I3"/>
    <mergeCell ref="A63:D63"/>
    <mergeCell ref="A7:B7"/>
    <mergeCell ref="F7:G7"/>
    <mergeCell ref="F33:G33"/>
    <mergeCell ref="A50:B50"/>
    <mergeCell ref="F51:G51"/>
  </mergeCells>
  <conditionalFormatting sqref="A6:D61">
    <cfRule type="expression" dxfId="23" priority="2">
      <formula>MOD(ROW(),2)=1</formula>
    </cfRule>
  </conditionalFormatting>
  <conditionalFormatting sqref="F6:I61">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ignoredErrors>
    <ignoredError sqref="A8:D28 F8:F31 F34:F49 F52:F61 A52:A61 A30:D47 A29:B29"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1"/>
  <sheetViews>
    <sheetView view="pageLayout" topLeftCell="F30" zoomScaleNormal="100" workbookViewId="0">
      <selection activeCell="B18" sqref="B18"/>
    </sheetView>
  </sheetViews>
  <sheetFormatPr baseColWidth="10" defaultColWidth="11.140625" defaultRowHeight="12.75" x14ac:dyDescent="0.2"/>
  <cols>
    <col min="1" max="1" width="4" style="68" customWidth="1"/>
    <col min="2" max="2" width="35.85546875" style="68" customWidth="1"/>
    <col min="3" max="5" width="8.140625" style="68" customWidth="1"/>
    <col min="6" max="7" width="9.140625" style="68" customWidth="1"/>
    <col min="8" max="8" width="8.85546875" style="68" customWidth="1"/>
    <col min="9" max="9" width="4" style="68" customWidth="1"/>
    <col min="10" max="10" width="35.85546875" style="68" customWidth="1"/>
    <col min="11" max="14" width="7.5703125" style="68" customWidth="1"/>
    <col min="15" max="16" width="9.7109375" style="68" customWidth="1"/>
    <col min="17" max="17" width="4" style="68" customWidth="1"/>
    <col min="18" max="18" width="41" style="68" customWidth="1"/>
    <col min="19" max="21" width="11.42578125" style="68" customWidth="1"/>
    <col min="22" max="22" width="11.7109375" style="68" customWidth="1"/>
    <col min="23" max="16384" width="11.140625" style="68"/>
  </cols>
  <sheetData>
    <row r="1" spans="1:22" x14ac:dyDescent="0.2">
      <c r="A1" s="115" t="s">
        <v>679</v>
      </c>
      <c r="B1" s="115"/>
      <c r="C1" s="115"/>
      <c r="D1" s="115"/>
      <c r="E1" s="115"/>
      <c r="F1" s="115"/>
      <c r="G1" s="115"/>
      <c r="H1" s="115"/>
      <c r="I1" s="669" t="s">
        <v>688</v>
      </c>
      <c r="J1" s="669"/>
      <c r="K1" s="669"/>
      <c r="L1" s="669"/>
      <c r="M1" s="669"/>
      <c r="N1" s="669"/>
      <c r="O1" s="669"/>
      <c r="P1" s="669"/>
      <c r="Q1" s="669" t="s">
        <v>582</v>
      </c>
      <c r="R1" s="669"/>
      <c r="S1" s="669"/>
      <c r="T1" s="669"/>
      <c r="U1" s="669"/>
      <c r="V1" s="669"/>
    </row>
    <row r="2" spans="1:22" ht="32.1" customHeight="1" x14ac:dyDescent="0.2">
      <c r="A2" s="669" t="s">
        <v>693</v>
      </c>
      <c r="B2" s="669"/>
      <c r="C2" s="669"/>
      <c r="D2" s="669"/>
      <c r="E2" s="669"/>
      <c r="F2" s="669"/>
      <c r="G2" s="669"/>
      <c r="H2" s="669"/>
      <c r="I2" s="669" t="s">
        <v>693</v>
      </c>
      <c r="J2" s="669"/>
      <c r="K2" s="669"/>
      <c r="L2" s="669"/>
      <c r="M2" s="669"/>
      <c r="N2" s="669"/>
      <c r="O2" s="669"/>
      <c r="P2" s="669"/>
      <c r="Q2" s="669" t="s">
        <v>693</v>
      </c>
      <c r="R2" s="669"/>
      <c r="S2" s="669"/>
      <c r="T2" s="669"/>
      <c r="U2" s="669"/>
      <c r="V2" s="669"/>
    </row>
    <row r="3" spans="1:22" ht="19.899999999999999" customHeight="1" x14ac:dyDescent="0.2">
      <c r="A3" s="72" t="s">
        <v>680</v>
      </c>
      <c r="B3" s="72"/>
      <c r="C3" s="72"/>
      <c r="D3" s="72"/>
      <c r="E3" s="72"/>
      <c r="F3" s="72"/>
      <c r="G3" s="72"/>
      <c r="H3" s="72"/>
      <c r="I3" s="672" t="s">
        <v>689</v>
      </c>
      <c r="J3" s="672"/>
      <c r="K3" s="672"/>
      <c r="L3" s="672"/>
      <c r="M3" s="672"/>
      <c r="N3" s="672"/>
      <c r="O3" s="672"/>
      <c r="P3" s="672"/>
      <c r="Q3" s="672" t="s">
        <v>689</v>
      </c>
      <c r="R3" s="672"/>
      <c r="S3" s="672"/>
      <c r="T3" s="672"/>
      <c r="U3" s="672"/>
      <c r="V3" s="672"/>
    </row>
    <row r="4" spans="1:22" x14ac:dyDescent="0.2">
      <c r="A4" s="117"/>
      <c r="B4" s="117"/>
      <c r="C4" s="117"/>
      <c r="D4" s="117"/>
      <c r="E4" s="117"/>
      <c r="F4" s="117"/>
      <c r="G4" s="117"/>
      <c r="H4" s="117"/>
    </row>
    <row r="5" spans="1:22" ht="15.6" customHeight="1" x14ac:dyDescent="0.2">
      <c r="A5" s="703" t="s">
        <v>256</v>
      </c>
      <c r="B5" s="431" t="s">
        <v>353</v>
      </c>
      <c r="C5" s="432" t="s">
        <v>354</v>
      </c>
      <c r="D5" s="432" t="s">
        <v>355</v>
      </c>
      <c r="E5" s="432" t="s">
        <v>356</v>
      </c>
      <c r="F5" s="432" t="s">
        <v>357</v>
      </c>
      <c r="G5" s="432" t="s">
        <v>358</v>
      </c>
      <c r="H5" s="433" t="s">
        <v>359</v>
      </c>
      <c r="I5" s="701" t="s">
        <v>256</v>
      </c>
      <c r="J5" s="431" t="s">
        <v>353</v>
      </c>
      <c r="K5" s="432" t="s">
        <v>360</v>
      </c>
      <c r="L5" s="432" t="s">
        <v>361</v>
      </c>
      <c r="M5" s="432" t="s">
        <v>362</v>
      </c>
      <c r="N5" s="432" t="s">
        <v>363</v>
      </c>
      <c r="O5" s="432" t="s">
        <v>364</v>
      </c>
      <c r="P5" s="433" t="s">
        <v>365</v>
      </c>
      <c r="Q5" s="701" t="s">
        <v>256</v>
      </c>
      <c r="R5" s="431" t="s">
        <v>353</v>
      </c>
      <c r="S5" s="433" t="s">
        <v>366</v>
      </c>
      <c r="T5" s="432" t="s">
        <v>367</v>
      </c>
      <c r="U5" s="432" t="s">
        <v>368</v>
      </c>
      <c r="V5" s="699" t="s">
        <v>380</v>
      </c>
    </row>
    <row r="6" spans="1:22" ht="28.35" customHeight="1" x14ac:dyDescent="0.2">
      <c r="A6" s="704"/>
      <c r="B6" s="148" t="s">
        <v>369</v>
      </c>
      <c r="C6" s="148" t="s">
        <v>633</v>
      </c>
      <c r="D6" s="148" t="s">
        <v>370</v>
      </c>
      <c r="E6" s="148" t="s">
        <v>371</v>
      </c>
      <c r="F6" s="148" t="s">
        <v>634</v>
      </c>
      <c r="G6" s="148" t="s">
        <v>635</v>
      </c>
      <c r="H6" s="149" t="s">
        <v>636</v>
      </c>
      <c r="I6" s="701"/>
      <c r="J6" s="148" t="s">
        <v>369</v>
      </c>
      <c r="K6" s="148" t="s">
        <v>372</v>
      </c>
      <c r="L6" s="148" t="s">
        <v>637</v>
      </c>
      <c r="M6" s="148" t="s">
        <v>373</v>
      </c>
      <c r="N6" s="148" t="s">
        <v>374</v>
      </c>
      <c r="O6" s="148" t="s">
        <v>375</v>
      </c>
      <c r="P6" s="149" t="s">
        <v>376</v>
      </c>
      <c r="Q6" s="701"/>
      <c r="R6" s="148" t="s">
        <v>369</v>
      </c>
      <c r="S6" s="149" t="s">
        <v>377</v>
      </c>
      <c r="T6" s="148" t="s">
        <v>378</v>
      </c>
      <c r="U6" s="148" t="s">
        <v>379</v>
      </c>
      <c r="V6" s="700"/>
    </row>
    <row r="7" spans="1:22" ht="12.75" customHeight="1" x14ac:dyDescent="0.2">
      <c r="A7" s="399"/>
      <c r="B7" s="401"/>
      <c r="C7" s="399"/>
      <c r="D7" s="399"/>
      <c r="E7" s="399"/>
      <c r="F7" s="399"/>
      <c r="G7" s="399"/>
      <c r="H7" s="399"/>
      <c r="I7" s="399"/>
      <c r="J7" s="434"/>
      <c r="K7" s="500"/>
      <c r="L7" s="500"/>
      <c r="M7" s="500"/>
      <c r="N7" s="500"/>
      <c r="O7" s="500"/>
      <c r="P7" s="500"/>
      <c r="R7" s="505"/>
      <c r="S7" s="399"/>
      <c r="T7" s="399"/>
      <c r="U7" s="399"/>
      <c r="V7" s="399"/>
    </row>
    <row r="8" spans="1:22" ht="12.75" customHeight="1" x14ac:dyDescent="0.2">
      <c r="A8" s="456" t="s">
        <v>588</v>
      </c>
      <c r="B8" s="402" t="s">
        <v>381</v>
      </c>
      <c r="C8" s="453">
        <v>14</v>
      </c>
      <c r="D8" s="453">
        <v>42</v>
      </c>
      <c r="E8" s="453">
        <v>33</v>
      </c>
      <c r="F8" s="453">
        <v>18</v>
      </c>
      <c r="G8" s="453">
        <v>20</v>
      </c>
      <c r="H8" s="453">
        <v>16</v>
      </c>
      <c r="I8" s="456" t="s">
        <v>588</v>
      </c>
      <c r="J8" s="402" t="s">
        <v>381</v>
      </c>
      <c r="K8" s="453">
        <v>45</v>
      </c>
      <c r="L8" s="453">
        <v>34</v>
      </c>
      <c r="M8" s="453">
        <v>43</v>
      </c>
      <c r="N8" s="453">
        <v>18</v>
      </c>
      <c r="O8" s="452">
        <v>51</v>
      </c>
      <c r="P8" s="452">
        <v>24</v>
      </c>
      <c r="Q8" s="456" t="s">
        <v>588</v>
      </c>
      <c r="R8" s="402" t="s">
        <v>381</v>
      </c>
      <c r="S8" s="452">
        <v>37</v>
      </c>
      <c r="T8" s="452">
        <v>17</v>
      </c>
      <c r="U8" s="452">
        <v>44</v>
      </c>
      <c r="V8" s="452">
        <v>456</v>
      </c>
    </row>
    <row r="9" spans="1:22" ht="21.2" customHeight="1" x14ac:dyDescent="0.2">
      <c r="A9" s="203"/>
      <c r="B9" s="204" t="s">
        <v>640</v>
      </c>
      <c r="C9" s="496"/>
      <c r="D9" s="496"/>
      <c r="E9" s="496"/>
      <c r="F9" s="496"/>
      <c r="G9" s="496"/>
      <c r="H9" s="496"/>
      <c r="I9" s="203"/>
      <c r="J9" s="204" t="s">
        <v>640</v>
      </c>
      <c r="K9" s="496"/>
      <c r="L9" s="496"/>
      <c r="M9" s="496"/>
      <c r="N9" s="496"/>
      <c r="O9" s="501"/>
      <c r="P9" s="501"/>
      <c r="Q9" s="203"/>
      <c r="R9" s="204" t="s">
        <v>640</v>
      </c>
      <c r="S9" s="501"/>
      <c r="T9" s="501"/>
      <c r="U9" s="501"/>
      <c r="V9" s="501"/>
    </row>
    <row r="10" spans="1:22" ht="15.6" customHeight="1" x14ac:dyDescent="0.2">
      <c r="A10" s="457" t="s">
        <v>589</v>
      </c>
      <c r="B10" s="204" t="s">
        <v>303</v>
      </c>
      <c r="C10" s="448">
        <v>10</v>
      </c>
      <c r="D10" s="448">
        <v>27</v>
      </c>
      <c r="E10" s="448">
        <v>24</v>
      </c>
      <c r="F10" s="448">
        <v>11</v>
      </c>
      <c r="G10" s="448">
        <v>16</v>
      </c>
      <c r="H10" s="448">
        <v>11</v>
      </c>
      <c r="I10" s="457" t="s">
        <v>589</v>
      </c>
      <c r="J10" s="204" t="s">
        <v>303</v>
      </c>
      <c r="K10" s="448">
        <v>27</v>
      </c>
      <c r="L10" s="448">
        <v>22</v>
      </c>
      <c r="M10" s="448">
        <v>27</v>
      </c>
      <c r="N10" s="448">
        <v>13</v>
      </c>
      <c r="O10" s="450">
        <v>35</v>
      </c>
      <c r="P10" s="450">
        <v>15</v>
      </c>
      <c r="Q10" s="457" t="s">
        <v>589</v>
      </c>
      <c r="R10" s="204" t="s">
        <v>303</v>
      </c>
      <c r="S10" s="450">
        <v>25</v>
      </c>
      <c r="T10" s="450">
        <v>12</v>
      </c>
      <c r="U10" s="450">
        <v>32</v>
      </c>
      <c r="V10" s="450">
        <v>307</v>
      </c>
    </row>
    <row r="11" spans="1:22" ht="12.75" customHeight="1" x14ac:dyDescent="0.2">
      <c r="A11" s="457" t="s">
        <v>596</v>
      </c>
      <c r="B11" s="204" t="s">
        <v>681</v>
      </c>
      <c r="C11" s="448">
        <v>5</v>
      </c>
      <c r="D11" s="448">
        <v>9</v>
      </c>
      <c r="E11" s="448">
        <v>8</v>
      </c>
      <c r="F11" s="448">
        <v>4</v>
      </c>
      <c r="G11" s="448">
        <v>5</v>
      </c>
      <c r="H11" s="448">
        <v>3</v>
      </c>
      <c r="I11" s="457" t="s">
        <v>596</v>
      </c>
      <c r="J11" s="204" t="s">
        <v>681</v>
      </c>
      <c r="K11" s="448">
        <v>10</v>
      </c>
      <c r="L11" s="448">
        <v>9</v>
      </c>
      <c r="M11" s="448">
        <v>11</v>
      </c>
      <c r="N11" s="448">
        <v>10</v>
      </c>
      <c r="O11" s="450">
        <v>14</v>
      </c>
      <c r="P11" s="450">
        <v>6</v>
      </c>
      <c r="Q11" s="457" t="s">
        <v>596</v>
      </c>
      <c r="R11" s="204" t="s">
        <v>681</v>
      </c>
      <c r="S11" s="450">
        <v>12</v>
      </c>
      <c r="T11" s="450">
        <v>4</v>
      </c>
      <c r="U11" s="450">
        <v>12</v>
      </c>
      <c r="V11" s="450">
        <v>122</v>
      </c>
    </row>
    <row r="12" spans="1:22" ht="25.5" customHeight="1" x14ac:dyDescent="0.2">
      <c r="A12" s="457" t="s">
        <v>595</v>
      </c>
      <c r="B12" s="204" t="s">
        <v>685</v>
      </c>
      <c r="C12" s="448" t="s">
        <v>18</v>
      </c>
      <c r="D12" s="448">
        <v>1</v>
      </c>
      <c r="E12" s="448">
        <v>2</v>
      </c>
      <c r="F12" s="448" t="s">
        <v>18</v>
      </c>
      <c r="G12" s="448">
        <v>1</v>
      </c>
      <c r="H12" s="448" t="s">
        <v>18</v>
      </c>
      <c r="I12" s="457" t="s">
        <v>595</v>
      </c>
      <c r="J12" s="204" t="s">
        <v>685</v>
      </c>
      <c r="K12" s="448" t="s">
        <v>18</v>
      </c>
      <c r="L12" s="448" t="s">
        <v>18</v>
      </c>
      <c r="M12" s="448" t="s">
        <v>18</v>
      </c>
      <c r="N12" s="448" t="s">
        <v>18</v>
      </c>
      <c r="O12" s="448" t="s">
        <v>18</v>
      </c>
      <c r="P12" s="448" t="s">
        <v>18</v>
      </c>
      <c r="Q12" s="457" t="s">
        <v>595</v>
      </c>
      <c r="R12" s="204" t="s">
        <v>685</v>
      </c>
      <c r="S12" s="450" t="s">
        <v>18</v>
      </c>
      <c r="T12" s="448" t="s">
        <v>18</v>
      </c>
      <c r="U12" s="450">
        <v>2</v>
      </c>
      <c r="V12" s="450">
        <v>6</v>
      </c>
    </row>
    <row r="13" spans="1:22" ht="25.5" customHeight="1" x14ac:dyDescent="0.2">
      <c r="A13" s="457" t="s">
        <v>594</v>
      </c>
      <c r="B13" s="204" t="s">
        <v>691</v>
      </c>
      <c r="C13" s="448">
        <v>5</v>
      </c>
      <c r="D13" s="448">
        <v>15</v>
      </c>
      <c r="E13" s="448">
        <v>14</v>
      </c>
      <c r="F13" s="448">
        <v>7</v>
      </c>
      <c r="G13" s="448">
        <v>9</v>
      </c>
      <c r="H13" s="448">
        <v>8</v>
      </c>
      <c r="I13" s="457" t="s">
        <v>594</v>
      </c>
      <c r="J13" s="204" t="s">
        <v>691</v>
      </c>
      <c r="K13" s="448">
        <v>17</v>
      </c>
      <c r="L13" s="448">
        <v>13</v>
      </c>
      <c r="M13" s="448">
        <v>16</v>
      </c>
      <c r="N13" s="448">
        <v>3</v>
      </c>
      <c r="O13" s="450">
        <v>21</v>
      </c>
      <c r="P13" s="450">
        <v>9</v>
      </c>
      <c r="Q13" s="457" t="s">
        <v>594</v>
      </c>
      <c r="R13" s="204" t="s">
        <v>691</v>
      </c>
      <c r="S13" s="450">
        <v>13</v>
      </c>
      <c r="T13" s="450">
        <v>8</v>
      </c>
      <c r="U13" s="450">
        <v>18</v>
      </c>
      <c r="V13" s="450">
        <v>176</v>
      </c>
    </row>
    <row r="14" spans="1:22" ht="12.75" customHeight="1" x14ac:dyDescent="0.2">
      <c r="A14" s="457" t="s">
        <v>593</v>
      </c>
      <c r="B14" s="204" t="s">
        <v>690</v>
      </c>
      <c r="C14" s="448" t="s">
        <v>18</v>
      </c>
      <c r="D14" s="448">
        <v>2</v>
      </c>
      <c r="E14" s="448" t="s">
        <v>18</v>
      </c>
      <c r="F14" s="448" t="s">
        <v>18</v>
      </c>
      <c r="G14" s="448">
        <v>1</v>
      </c>
      <c r="H14" s="448" t="s">
        <v>18</v>
      </c>
      <c r="I14" s="457" t="s">
        <v>593</v>
      </c>
      <c r="J14" s="204" t="s">
        <v>690</v>
      </c>
      <c r="K14" s="448" t="s">
        <v>18</v>
      </c>
      <c r="L14" s="448" t="s">
        <v>18</v>
      </c>
      <c r="M14" s="448" t="s">
        <v>18</v>
      </c>
      <c r="N14" s="448" t="s">
        <v>18</v>
      </c>
      <c r="O14" s="450" t="s">
        <v>18</v>
      </c>
      <c r="P14" s="448" t="s">
        <v>18</v>
      </c>
      <c r="Q14" s="457" t="s">
        <v>593</v>
      </c>
      <c r="R14" s="204" t="s">
        <v>690</v>
      </c>
      <c r="S14" s="448" t="s">
        <v>18</v>
      </c>
      <c r="T14" s="448" t="s">
        <v>18</v>
      </c>
      <c r="U14" s="448" t="s">
        <v>18</v>
      </c>
      <c r="V14" s="450">
        <v>3</v>
      </c>
    </row>
    <row r="15" spans="1:22" ht="12.75" customHeight="1" x14ac:dyDescent="0.2">
      <c r="A15" s="457" t="s">
        <v>592</v>
      </c>
      <c r="B15" s="204" t="s">
        <v>682</v>
      </c>
      <c r="C15" s="448">
        <v>4</v>
      </c>
      <c r="D15" s="448">
        <v>15</v>
      </c>
      <c r="E15" s="448">
        <v>9</v>
      </c>
      <c r="F15" s="448">
        <v>7</v>
      </c>
      <c r="G15" s="448">
        <v>4</v>
      </c>
      <c r="H15" s="448">
        <v>5</v>
      </c>
      <c r="I15" s="457" t="s">
        <v>592</v>
      </c>
      <c r="J15" s="204" t="s">
        <v>682</v>
      </c>
      <c r="K15" s="448">
        <v>18</v>
      </c>
      <c r="L15" s="448">
        <v>12</v>
      </c>
      <c r="M15" s="448">
        <v>16</v>
      </c>
      <c r="N15" s="448">
        <v>5</v>
      </c>
      <c r="O15" s="450">
        <v>16</v>
      </c>
      <c r="P15" s="450">
        <v>9</v>
      </c>
      <c r="Q15" s="457" t="s">
        <v>592</v>
      </c>
      <c r="R15" s="204" t="s">
        <v>682</v>
      </c>
      <c r="S15" s="450">
        <v>12</v>
      </c>
      <c r="T15" s="450">
        <v>5</v>
      </c>
      <c r="U15" s="450">
        <v>12</v>
      </c>
      <c r="V15" s="450">
        <v>149</v>
      </c>
    </row>
    <row r="16" spans="1:22" ht="12.75" customHeight="1" x14ac:dyDescent="0.2">
      <c r="A16" s="457" t="s">
        <v>591</v>
      </c>
      <c r="B16" s="204" t="s">
        <v>683</v>
      </c>
      <c r="C16" s="448">
        <v>3</v>
      </c>
      <c r="D16" s="448">
        <v>12</v>
      </c>
      <c r="E16" s="448">
        <v>6</v>
      </c>
      <c r="F16" s="448">
        <v>4</v>
      </c>
      <c r="G16" s="448">
        <v>3</v>
      </c>
      <c r="H16" s="448">
        <v>3</v>
      </c>
      <c r="I16" s="457" t="s">
        <v>591</v>
      </c>
      <c r="J16" s="204" t="s">
        <v>683</v>
      </c>
      <c r="K16" s="448">
        <v>8</v>
      </c>
      <c r="L16" s="448">
        <v>8</v>
      </c>
      <c r="M16" s="448">
        <v>9</v>
      </c>
      <c r="N16" s="448">
        <v>3</v>
      </c>
      <c r="O16" s="450">
        <v>7</v>
      </c>
      <c r="P16" s="450">
        <v>6</v>
      </c>
      <c r="Q16" s="457" t="s">
        <v>591</v>
      </c>
      <c r="R16" s="204" t="s">
        <v>683</v>
      </c>
      <c r="S16" s="450">
        <v>8</v>
      </c>
      <c r="T16" s="450">
        <v>2</v>
      </c>
      <c r="U16" s="450">
        <v>7</v>
      </c>
      <c r="V16" s="450">
        <v>89</v>
      </c>
    </row>
    <row r="17" spans="1:22" ht="21.2" customHeight="1" x14ac:dyDescent="0.2">
      <c r="A17" s="203"/>
      <c r="B17" s="204" t="s">
        <v>643</v>
      </c>
      <c r="C17" s="496"/>
      <c r="D17" s="496"/>
      <c r="E17" s="496"/>
      <c r="F17" s="496"/>
      <c r="G17" s="496"/>
      <c r="H17" s="496"/>
      <c r="I17" s="203"/>
      <c r="J17" s="204" t="s">
        <v>643</v>
      </c>
      <c r="K17" s="496"/>
      <c r="L17" s="496"/>
      <c r="M17" s="496"/>
      <c r="N17" s="496"/>
      <c r="O17" s="501"/>
      <c r="P17" s="501"/>
      <c r="Q17" s="203"/>
      <c r="R17" s="204" t="s">
        <v>643</v>
      </c>
      <c r="S17" s="501"/>
      <c r="T17" s="501"/>
      <c r="U17" s="501"/>
      <c r="V17" s="501"/>
    </row>
    <row r="18" spans="1:22" ht="15.6" customHeight="1" x14ac:dyDescent="0.2">
      <c r="A18" s="492" t="s">
        <v>590</v>
      </c>
      <c r="B18" s="403" t="s">
        <v>686</v>
      </c>
      <c r="C18" s="448">
        <v>8</v>
      </c>
      <c r="D18" s="448">
        <v>23</v>
      </c>
      <c r="E18" s="448">
        <v>19</v>
      </c>
      <c r="F18" s="448">
        <v>12</v>
      </c>
      <c r="G18" s="448">
        <v>8</v>
      </c>
      <c r="H18" s="448">
        <v>9</v>
      </c>
      <c r="I18" s="492" t="s">
        <v>590</v>
      </c>
      <c r="J18" s="403" t="s">
        <v>686</v>
      </c>
      <c r="K18" s="450">
        <v>26</v>
      </c>
      <c r="L18" s="448">
        <v>17</v>
      </c>
      <c r="M18" s="448">
        <v>24</v>
      </c>
      <c r="N18" s="448">
        <v>9</v>
      </c>
      <c r="O18" s="450">
        <v>29</v>
      </c>
      <c r="P18" s="450">
        <v>10</v>
      </c>
      <c r="Q18" s="492" t="s">
        <v>590</v>
      </c>
      <c r="R18" s="403" t="s">
        <v>686</v>
      </c>
      <c r="S18" s="450">
        <v>19</v>
      </c>
      <c r="T18" s="450">
        <v>9</v>
      </c>
      <c r="U18" s="450">
        <v>21</v>
      </c>
      <c r="V18" s="450">
        <v>243</v>
      </c>
    </row>
    <row r="19" spans="1:22" ht="12.75" customHeight="1" x14ac:dyDescent="0.2">
      <c r="A19" s="203">
        <v>10</v>
      </c>
      <c r="B19" s="204" t="s">
        <v>684</v>
      </c>
      <c r="C19" s="448">
        <v>6</v>
      </c>
      <c r="D19" s="448">
        <v>19</v>
      </c>
      <c r="E19" s="497">
        <v>14</v>
      </c>
      <c r="F19" s="448">
        <v>6</v>
      </c>
      <c r="G19" s="448">
        <v>12</v>
      </c>
      <c r="H19" s="448">
        <v>7</v>
      </c>
      <c r="I19" s="203">
        <v>10</v>
      </c>
      <c r="J19" s="204" t="s">
        <v>684</v>
      </c>
      <c r="K19" s="448">
        <v>19</v>
      </c>
      <c r="L19" s="448">
        <v>17</v>
      </c>
      <c r="M19" s="448">
        <v>19</v>
      </c>
      <c r="N19" s="448">
        <v>9</v>
      </c>
      <c r="O19" s="450">
        <v>22</v>
      </c>
      <c r="P19" s="450">
        <v>14</v>
      </c>
      <c r="Q19" s="203">
        <v>10</v>
      </c>
      <c r="R19" s="204" t="s">
        <v>684</v>
      </c>
      <c r="S19" s="450">
        <v>18</v>
      </c>
      <c r="T19" s="450">
        <v>8</v>
      </c>
      <c r="U19" s="450">
        <v>23</v>
      </c>
      <c r="V19" s="450">
        <f>184+29</f>
        <v>213</v>
      </c>
    </row>
    <row r="20" spans="1:22" ht="25.5" customHeight="1" x14ac:dyDescent="0.2">
      <c r="A20" s="455">
        <v>11</v>
      </c>
      <c r="B20" s="493" t="s">
        <v>638</v>
      </c>
      <c r="C20" s="453">
        <v>357</v>
      </c>
      <c r="D20" s="498">
        <v>1041</v>
      </c>
      <c r="E20" s="498">
        <v>1280</v>
      </c>
      <c r="F20" s="453">
        <v>391</v>
      </c>
      <c r="G20" s="453">
        <v>692</v>
      </c>
      <c r="H20" s="453">
        <v>334</v>
      </c>
      <c r="I20" s="455">
        <v>11</v>
      </c>
      <c r="J20" s="493" t="s">
        <v>638</v>
      </c>
      <c r="K20" s="498">
        <v>882</v>
      </c>
      <c r="L20" s="498">
        <v>786</v>
      </c>
      <c r="M20" s="498">
        <v>883</v>
      </c>
      <c r="N20" s="453">
        <v>539</v>
      </c>
      <c r="O20" s="468">
        <v>1381</v>
      </c>
      <c r="P20" s="452">
        <v>522</v>
      </c>
      <c r="Q20" s="455">
        <v>11</v>
      </c>
      <c r="R20" s="493" t="s">
        <v>638</v>
      </c>
      <c r="S20" s="468">
        <v>743</v>
      </c>
      <c r="T20" s="452">
        <v>384</v>
      </c>
      <c r="U20" s="468">
        <v>1033</v>
      </c>
      <c r="V20" s="468">
        <v>11248</v>
      </c>
    </row>
    <row r="21" spans="1:22" ht="12.75" customHeight="1" x14ac:dyDescent="0.2">
      <c r="A21" s="203">
        <v>12</v>
      </c>
      <c r="B21" s="204" t="s">
        <v>303</v>
      </c>
      <c r="C21" s="448">
        <v>284</v>
      </c>
      <c r="D21" s="448">
        <v>676</v>
      </c>
      <c r="E21" s="448">
        <v>1119</v>
      </c>
      <c r="F21" s="448">
        <v>272</v>
      </c>
      <c r="G21" s="448">
        <v>606</v>
      </c>
      <c r="H21" s="448">
        <v>258</v>
      </c>
      <c r="I21" s="203">
        <v>12</v>
      </c>
      <c r="J21" s="204" t="s">
        <v>303</v>
      </c>
      <c r="K21" s="448">
        <v>541</v>
      </c>
      <c r="L21" s="448">
        <v>578</v>
      </c>
      <c r="M21" s="448">
        <v>538</v>
      </c>
      <c r="N21" s="448">
        <v>429</v>
      </c>
      <c r="O21" s="450">
        <v>1061</v>
      </c>
      <c r="P21" s="450">
        <v>323</v>
      </c>
      <c r="Q21" s="203">
        <v>12</v>
      </c>
      <c r="R21" s="204" t="s">
        <v>303</v>
      </c>
      <c r="S21" s="450">
        <v>515</v>
      </c>
      <c r="T21" s="450">
        <v>183</v>
      </c>
      <c r="U21" s="450">
        <v>753</v>
      </c>
      <c r="V21" s="502">
        <v>8250</v>
      </c>
    </row>
    <row r="22" spans="1:22" ht="12.75" customHeight="1" x14ac:dyDescent="0.2">
      <c r="A22" s="203">
        <v>13</v>
      </c>
      <c r="B22" s="204" t="s">
        <v>681</v>
      </c>
      <c r="C22" s="448">
        <v>136</v>
      </c>
      <c r="D22" s="448">
        <v>348</v>
      </c>
      <c r="E22" s="453" t="s">
        <v>20</v>
      </c>
      <c r="F22" s="448">
        <v>106</v>
      </c>
      <c r="G22" s="448">
        <v>233</v>
      </c>
      <c r="H22" s="448">
        <v>96</v>
      </c>
      <c r="I22" s="203">
        <v>13</v>
      </c>
      <c r="J22" s="204" t="s">
        <v>681</v>
      </c>
      <c r="K22" s="448">
        <v>190</v>
      </c>
      <c r="L22" s="448">
        <v>235</v>
      </c>
      <c r="M22" s="448">
        <v>231</v>
      </c>
      <c r="N22" s="448">
        <v>364</v>
      </c>
      <c r="O22" s="450">
        <v>426</v>
      </c>
      <c r="P22" s="450">
        <v>149</v>
      </c>
      <c r="Q22" s="203">
        <v>13</v>
      </c>
      <c r="R22" s="204" t="s">
        <v>681</v>
      </c>
      <c r="S22" s="450">
        <v>298</v>
      </c>
      <c r="T22" s="450" t="s">
        <v>20</v>
      </c>
      <c r="U22" s="450">
        <v>343</v>
      </c>
      <c r="V22" s="502">
        <v>3783</v>
      </c>
    </row>
    <row r="23" spans="1:22" ht="25.5" customHeight="1" x14ac:dyDescent="0.2">
      <c r="A23" s="472">
        <v>14</v>
      </c>
      <c r="B23" s="204" t="s">
        <v>685</v>
      </c>
      <c r="C23" s="448" t="s">
        <v>18</v>
      </c>
      <c r="D23" s="453" t="s">
        <v>20</v>
      </c>
      <c r="E23" s="453" t="s">
        <v>20</v>
      </c>
      <c r="F23" s="448" t="s">
        <v>18</v>
      </c>
      <c r="G23" s="453" t="s">
        <v>20</v>
      </c>
      <c r="H23" s="448" t="s">
        <v>18</v>
      </c>
      <c r="I23" s="203">
        <v>14</v>
      </c>
      <c r="J23" s="204" t="s">
        <v>685</v>
      </c>
      <c r="K23" s="448" t="s">
        <v>18</v>
      </c>
      <c r="L23" s="448" t="s">
        <v>18</v>
      </c>
      <c r="M23" s="448" t="s">
        <v>18</v>
      </c>
      <c r="N23" s="448" t="s">
        <v>18</v>
      </c>
      <c r="O23" s="448" t="s">
        <v>18</v>
      </c>
      <c r="P23" s="448" t="s">
        <v>18</v>
      </c>
      <c r="Q23" s="203">
        <v>14</v>
      </c>
      <c r="R23" s="204" t="s">
        <v>685</v>
      </c>
      <c r="S23" s="450" t="s">
        <v>18</v>
      </c>
      <c r="T23" s="448" t="s">
        <v>18</v>
      </c>
      <c r="U23" s="450">
        <v>46</v>
      </c>
      <c r="V23" s="450">
        <v>115</v>
      </c>
    </row>
    <row r="24" spans="1:22" ht="25.5" customHeight="1" x14ac:dyDescent="0.2">
      <c r="A24" s="472">
        <v>15</v>
      </c>
      <c r="B24" s="204" t="s">
        <v>692</v>
      </c>
      <c r="C24" s="448">
        <v>148</v>
      </c>
      <c r="D24" s="448">
        <v>284</v>
      </c>
      <c r="E24" s="448">
        <v>525</v>
      </c>
      <c r="F24" s="448">
        <v>166</v>
      </c>
      <c r="G24" s="448">
        <v>329</v>
      </c>
      <c r="H24" s="448">
        <v>162</v>
      </c>
      <c r="I24" s="203">
        <v>15</v>
      </c>
      <c r="J24" s="204" t="s">
        <v>692</v>
      </c>
      <c r="K24" s="448">
        <v>351</v>
      </c>
      <c r="L24" s="448">
        <v>343</v>
      </c>
      <c r="M24" s="448">
        <v>307</v>
      </c>
      <c r="N24" s="448">
        <v>65</v>
      </c>
      <c r="O24" s="450">
        <v>635</v>
      </c>
      <c r="P24" s="450">
        <v>174</v>
      </c>
      <c r="Q24" s="203">
        <v>15</v>
      </c>
      <c r="R24" s="204" t="s">
        <v>692</v>
      </c>
      <c r="S24" s="450">
        <v>217</v>
      </c>
      <c r="T24" s="450">
        <v>220</v>
      </c>
      <c r="U24" s="450">
        <v>364</v>
      </c>
      <c r="V24" s="502">
        <v>4290</v>
      </c>
    </row>
    <row r="25" spans="1:22" ht="12.75" customHeight="1" x14ac:dyDescent="0.2">
      <c r="A25" s="203">
        <v>16</v>
      </c>
      <c r="B25" s="204" t="s">
        <v>690</v>
      </c>
      <c r="C25" s="448" t="s">
        <v>18</v>
      </c>
      <c r="D25" s="453" t="s">
        <v>20</v>
      </c>
      <c r="E25" s="448" t="s">
        <v>18</v>
      </c>
      <c r="F25" s="448" t="s">
        <v>18</v>
      </c>
      <c r="G25" s="453" t="s">
        <v>20</v>
      </c>
      <c r="H25" s="448" t="s">
        <v>18</v>
      </c>
      <c r="I25" s="203">
        <v>16</v>
      </c>
      <c r="J25" s="204" t="s">
        <v>690</v>
      </c>
      <c r="K25" s="448" t="s">
        <v>18</v>
      </c>
      <c r="L25" s="448" t="s">
        <v>18</v>
      </c>
      <c r="M25" s="448" t="s">
        <v>18</v>
      </c>
      <c r="N25" s="448" t="s">
        <v>18</v>
      </c>
      <c r="O25" s="450" t="s">
        <v>18</v>
      </c>
      <c r="P25" s="448" t="s">
        <v>18</v>
      </c>
      <c r="Q25" s="203">
        <v>16</v>
      </c>
      <c r="R25" s="204" t="s">
        <v>690</v>
      </c>
      <c r="S25" s="448" t="s">
        <v>18</v>
      </c>
      <c r="T25" s="448" t="s">
        <v>18</v>
      </c>
      <c r="U25" s="448" t="s">
        <v>18</v>
      </c>
      <c r="V25" s="450" t="s">
        <v>20</v>
      </c>
    </row>
    <row r="26" spans="1:22" ht="12.75" customHeight="1" x14ac:dyDescent="0.2">
      <c r="A26" s="203">
        <v>17</v>
      </c>
      <c r="B26" s="204" t="s">
        <v>682</v>
      </c>
      <c r="C26" s="448">
        <v>73</v>
      </c>
      <c r="D26" s="448">
        <v>365</v>
      </c>
      <c r="E26" s="448">
        <v>161</v>
      </c>
      <c r="F26" s="448">
        <v>119</v>
      </c>
      <c r="G26" s="448">
        <v>86</v>
      </c>
      <c r="H26" s="448">
        <v>76</v>
      </c>
      <c r="I26" s="203">
        <v>17</v>
      </c>
      <c r="J26" s="204" t="s">
        <v>682</v>
      </c>
      <c r="K26" s="448">
        <v>341</v>
      </c>
      <c r="L26" s="448">
        <v>208</v>
      </c>
      <c r="M26" s="448">
        <v>345</v>
      </c>
      <c r="N26" s="448">
        <v>110</v>
      </c>
      <c r="O26" s="450">
        <v>320</v>
      </c>
      <c r="P26" s="450">
        <v>199</v>
      </c>
      <c r="Q26" s="203">
        <v>17</v>
      </c>
      <c r="R26" s="204" t="s">
        <v>682</v>
      </c>
      <c r="S26" s="450">
        <v>228</v>
      </c>
      <c r="T26" s="450">
        <v>87</v>
      </c>
      <c r="U26" s="450">
        <v>280</v>
      </c>
      <c r="V26" s="502">
        <v>2998</v>
      </c>
    </row>
    <row r="27" spans="1:22" ht="12.75" customHeight="1" x14ac:dyDescent="0.2">
      <c r="A27" s="203">
        <v>18</v>
      </c>
      <c r="B27" s="204" t="s">
        <v>683</v>
      </c>
      <c r="C27" s="448">
        <v>58</v>
      </c>
      <c r="D27" s="448">
        <v>304</v>
      </c>
      <c r="E27" s="448">
        <v>124</v>
      </c>
      <c r="F27" s="448">
        <v>75</v>
      </c>
      <c r="G27" s="448">
        <v>12</v>
      </c>
      <c r="H27" s="448">
        <v>53</v>
      </c>
      <c r="I27" s="203">
        <v>18</v>
      </c>
      <c r="J27" s="204" t="s">
        <v>683</v>
      </c>
      <c r="K27" s="448">
        <v>145</v>
      </c>
      <c r="L27" s="448">
        <v>139</v>
      </c>
      <c r="M27" s="448">
        <v>217</v>
      </c>
      <c r="N27" s="448">
        <v>60</v>
      </c>
      <c r="O27" s="450">
        <v>163</v>
      </c>
      <c r="P27" s="450">
        <v>137</v>
      </c>
      <c r="Q27" s="203">
        <v>18</v>
      </c>
      <c r="R27" s="204" t="s">
        <v>683</v>
      </c>
      <c r="S27" s="450">
        <v>142</v>
      </c>
      <c r="T27" s="450" t="s">
        <v>20</v>
      </c>
      <c r="U27" s="450">
        <v>192</v>
      </c>
      <c r="V27" s="502">
        <v>1914</v>
      </c>
    </row>
    <row r="28" spans="1:22" ht="21.2" customHeight="1" x14ac:dyDescent="0.2">
      <c r="A28" s="203"/>
      <c r="B28" s="204" t="s">
        <v>643</v>
      </c>
      <c r="C28" s="496"/>
      <c r="D28" s="496"/>
      <c r="E28" s="496"/>
      <c r="F28" s="496"/>
      <c r="G28" s="496"/>
      <c r="H28" s="496"/>
      <c r="I28" s="203"/>
      <c r="J28" s="204" t="s">
        <v>643</v>
      </c>
      <c r="K28" s="496"/>
      <c r="L28" s="496"/>
      <c r="M28" s="496"/>
      <c r="N28" s="496"/>
      <c r="O28" s="501"/>
      <c r="P28" s="501"/>
      <c r="Q28" s="203"/>
      <c r="R28" s="204" t="s">
        <v>643</v>
      </c>
      <c r="S28" s="501"/>
      <c r="T28" s="496"/>
      <c r="U28" s="501"/>
      <c r="V28" s="501"/>
    </row>
    <row r="29" spans="1:22" ht="15.6" customHeight="1" x14ac:dyDescent="0.2">
      <c r="A29" s="203">
        <v>19</v>
      </c>
      <c r="B29" s="204" t="s">
        <v>686</v>
      </c>
      <c r="C29" s="448">
        <v>124</v>
      </c>
      <c r="D29" s="448">
        <v>303</v>
      </c>
      <c r="E29" s="448">
        <v>265</v>
      </c>
      <c r="F29" s="448">
        <v>175</v>
      </c>
      <c r="G29" s="448">
        <v>102</v>
      </c>
      <c r="H29" s="448">
        <v>122</v>
      </c>
      <c r="I29" s="203">
        <v>19</v>
      </c>
      <c r="J29" s="204" t="s">
        <v>686</v>
      </c>
      <c r="K29" s="448">
        <v>353</v>
      </c>
      <c r="L29" s="448">
        <v>236</v>
      </c>
      <c r="M29" s="448">
        <v>333</v>
      </c>
      <c r="N29" s="448">
        <v>124</v>
      </c>
      <c r="O29" s="450">
        <v>417</v>
      </c>
      <c r="P29" s="450">
        <v>134</v>
      </c>
      <c r="Q29" s="203">
        <v>19</v>
      </c>
      <c r="R29" s="204" t="s">
        <v>686</v>
      </c>
      <c r="S29" s="450">
        <v>276</v>
      </c>
      <c r="T29" s="450">
        <v>124</v>
      </c>
      <c r="U29" s="450">
        <v>300</v>
      </c>
      <c r="V29" s="502">
        <f>57+3331</f>
        <v>3388</v>
      </c>
    </row>
    <row r="30" spans="1:22" ht="12.75" customHeight="1" x14ac:dyDescent="0.2">
      <c r="A30" s="203">
        <v>20</v>
      </c>
      <c r="B30" s="204" t="s">
        <v>684</v>
      </c>
      <c r="C30" s="448">
        <v>233</v>
      </c>
      <c r="D30" s="497">
        <f>295+241</f>
        <v>536</v>
      </c>
      <c r="E30" s="497">
        <f>256+163+316+280</f>
        <v>1015</v>
      </c>
      <c r="F30" s="448">
        <v>216</v>
      </c>
      <c r="G30" s="448">
        <v>590</v>
      </c>
      <c r="H30" s="448">
        <v>212</v>
      </c>
      <c r="I30" s="203">
        <v>20</v>
      </c>
      <c r="J30" s="204" t="s">
        <v>684</v>
      </c>
      <c r="K30" s="448">
        <f>474+55</f>
        <v>529</v>
      </c>
      <c r="L30" s="448">
        <v>550</v>
      </c>
      <c r="M30" s="448">
        <v>550</v>
      </c>
      <c r="N30" s="448">
        <f>193+222</f>
        <v>415</v>
      </c>
      <c r="O30" s="502">
        <f>525+174+265</f>
        <v>964</v>
      </c>
      <c r="P30" s="501">
        <v>388</v>
      </c>
      <c r="Q30" s="203">
        <v>20</v>
      </c>
      <c r="R30" s="204" t="s">
        <v>684</v>
      </c>
      <c r="S30" s="502">
        <v>467</v>
      </c>
      <c r="T30" s="450">
        <v>260</v>
      </c>
      <c r="U30" s="502">
        <v>733</v>
      </c>
      <c r="V30" s="502">
        <f>5244+1292+1044+280</f>
        <v>7860</v>
      </c>
    </row>
    <row r="31" spans="1:22" ht="25.5" customHeight="1" x14ac:dyDescent="0.2">
      <c r="A31" s="455">
        <v>21</v>
      </c>
      <c r="B31" s="493" t="s">
        <v>581</v>
      </c>
      <c r="C31" s="453">
        <v>283</v>
      </c>
      <c r="D31" s="498">
        <v>812</v>
      </c>
      <c r="E31" s="498">
        <v>857</v>
      </c>
      <c r="F31" s="453">
        <v>305</v>
      </c>
      <c r="G31" s="453">
        <v>520</v>
      </c>
      <c r="H31" s="453">
        <v>267</v>
      </c>
      <c r="I31" s="455">
        <v>21</v>
      </c>
      <c r="J31" s="493" t="s">
        <v>581</v>
      </c>
      <c r="K31" s="453">
        <v>700</v>
      </c>
      <c r="L31" s="453">
        <v>616</v>
      </c>
      <c r="M31" s="498">
        <v>649</v>
      </c>
      <c r="N31" s="453">
        <v>427</v>
      </c>
      <c r="O31" s="468">
        <v>1060</v>
      </c>
      <c r="P31" s="452">
        <v>411</v>
      </c>
      <c r="Q31" s="455">
        <v>21</v>
      </c>
      <c r="R31" s="493" t="s">
        <v>581</v>
      </c>
      <c r="S31" s="468">
        <v>564</v>
      </c>
      <c r="T31" s="452">
        <v>295</v>
      </c>
      <c r="U31" s="468">
        <v>781</v>
      </c>
      <c r="V31" s="503">
        <v>8547</v>
      </c>
    </row>
    <row r="32" spans="1:22" ht="21.2" customHeight="1" x14ac:dyDescent="0.2">
      <c r="A32" s="203"/>
      <c r="B32" s="204" t="s">
        <v>640</v>
      </c>
      <c r="C32" s="496"/>
      <c r="D32" s="496"/>
      <c r="E32" s="496"/>
      <c r="F32" s="496"/>
      <c r="G32" s="496"/>
      <c r="H32" s="496"/>
      <c r="I32" s="203"/>
      <c r="J32" s="204" t="s">
        <v>640</v>
      </c>
      <c r="K32" s="496"/>
      <c r="L32" s="496"/>
      <c r="M32" s="496"/>
      <c r="N32" s="496"/>
      <c r="O32" s="501"/>
      <c r="P32" s="501"/>
      <c r="Q32" s="203"/>
      <c r="R32" s="204" t="s">
        <v>640</v>
      </c>
      <c r="S32" s="501"/>
      <c r="T32" s="501"/>
      <c r="U32" s="501"/>
      <c r="V32" s="501"/>
    </row>
    <row r="33" spans="1:22" ht="15.6" customHeight="1" x14ac:dyDescent="0.2">
      <c r="A33" s="203">
        <v>22</v>
      </c>
      <c r="B33" s="204" t="s">
        <v>303</v>
      </c>
      <c r="C33" s="448">
        <v>230</v>
      </c>
      <c r="D33" s="448">
        <v>506</v>
      </c>
      <c r="E33" s="448">
        <v>724</v>
      </c>
      <c r="F33" s="448">
        <v>209</v>
      </c>
      <c r="G33" s="448">
        <v>446</v>
      </c>
      <c r="H33" s="448">
        <v>204</v>
      </c>
      <c r="I33" s="203">
        <v>22</v>
      </c>
      <c r="J33" s="204" t="s">
        <v>303</v>
      </c>
      <c r="K33" s="448">
        <v>425</v>
      </c>
      <c r="L33" s="448">
        <v>444</v>
      </c>
      <c r="M33" s="448">
        <v>392</v>
      </c>
      <c r="N33" s="448">
        <v>343</v>
      </c>
      <c r="O33" s="450">
        <v>803</v>
      </c>
      <c r="P33" s="450">
        <v>241</v>
      </c>
      <c r="Q33" s="203">
        <v>22</v>
      </c>
      <c r="R33" s="204" t="s">
        <v>303</v>
      </c>
      <c r="S33" s="450">
        <v>386</v>
      </c>
      <c r="T33" s="450">
        <v>228</v>
      </c>
      <c r="U33" s="450">
        <v>259</v>
      </c>
      <c r="V33" s="502">
        <v>6134</v>
      </c>
    </row>
    <row r="34" spans="1:22" ht="12.75" customHeight="1" x14ac:dyDescent="0.2">
      <c r="A34" s="203">
        <v>23</v>
      </c>
      <c r="B34" s="204" t="s">
        <v>681</v>
      </c>
      <c r="C34" s="448">
        <v>108</v>
      </c>
      <c r="D34" s="448">
        <v>274</v>
      </c>
      <c r="E34" s="453" t="s">
        <v>20</v>
      </c>
      <c r="F34" s="448">
        <v>88</v>
      </c>
      <c r="G34" s="448">
        <v>183</v>
      </c>
      <c r="H34" s="448">
        <v>77</v>
      </c>
      <c r="I34" s="203">
        <v>23</v>
      </c>
      <c r="J34" s="204" t="s">
        <v>681</v>
      </c>
      <c r="K34" s="448">
        <v>151</v>
      </c>
      <c r="L34" s="448">
        <v>189</v>
      </c>
      <c r="M34" s="448">
        <v>183</v>
      </c>
      <c r="N34" s="448">
        <v>296</v>
      </c>
      <c r="O34" s="450">
        <v>353</v>
      </c>
      <c r="P34" s="450">
        <v>116</v>
      </c>
      <c r="Q34" s="203">
        <v>23</v>
      </c>
      <c r="R34" s="204" t="s">
        <v>681</v>
      </c>
      <c r="S34" s="450">
        <v>234</v>
      </c>
      <c r="T34" s="450" t="s">
        <v>20</v>
      </c>
      <c r="U34" s="450">
        <v>553</v>
      </c>
      <c r="V34" s="502">
        <v>3002</v>
      </c>
    </row>
    <row r="35" spans="1:22" ht="25.5" customHeight="1" x14ac:dyDescent="0.2">
      <c r="A35" s="472">
        <v>24</v>
      </c>
      <c r="B35" s="204" t="s">
        <v>685</v>
      </c>
      <c r="C35" s="448" t="s">
        <v>18</v>
      </c>
      <c r="D35" s="448" t="s">
        <v>18</v>
      </c>
      <c r="E35" s="453" t="s">
        <v>20</v>
      </c>
      <c r="F35" s="448" t="s">
        <v>18</v>
      </c>
      <c r="G35" s="453" t="s">
        <v>20</v>
      </c>
      <c r="H35" s="448" t="s">
        <v>18</v>
      </c>
      <c r="I35" s="203">
        <v>24</v>
      </c>
      <c r="J35" s="204" t="s">
        <v>685</v>
      </c>
      <c r="K35" s="448" t="s">
        <v>18</v>
      </c>
      <c r="L35" s="448" t="s">
        <v>18</v>
      </c>
      <c r="M35" s="448" t="s">
        <v>18</v>
      </c>
      <c r="N35" s="448" t="s">
        <v>18</v>
      </c>
      <c r="O35" s="448" t="s">
        <v>18</v>
      </c>
      <c r="P35" s="448" t="s">
        <v>18</v>
      </c>
      <c r="Q35" s="203">
        <v>24</v>
      </c>
      <c r="R35" s="204" t="s">
        <v>685</v>
      </c>
      <c r="S35" s="450" t="s">
        <v>18</v>
      </c>
      <c r="T35" s="448" t="s">
        <v>18</v>
      </c>
      <c r="U35" s="450">
        <v>32</v>
      </c>
      <c r="V35" s="450">
        <v>83</v>
      </c>
    </row>
    <row r="36" spans="1:22" ht="25.5" customHeight="1" x14ac:dyDescent="0.2">
      <c r="A36" s="472">
        <v>25</v>
      </c>
      <c r="B36" s="204" t="s">
        <v>691</v>
      </c>
      <c r="C36" s="448">
        <v>122</v>
      </c>
      <c r="D36" s="448">
        <v>199</v>
      </c>
      <c r="E36" s="448">
        <v>274</v>
      </c>
      <c r="F36" s="448">
        <v>121</v>
      </c>
      <c r="G36" s="448">
        <v>229</v>
      </c>
      <c r="H36" s="448">
        <v>127</v>
      </c>
      <c r="I36" s="203">
        <v>25</v>
      </c>
      <c r="J36" s="204" t="s">
        <v>691</v>
      </c>
      <c r="K36" s="448">
        <v>274</v>
      </c>
      <c r="L36" s="448">
        <v>255</v>
      </c>
      <c r="M36" s="448">
        <v>209</v>
      </c>
      <c r="N36" s="448">
        <v>47</v>
      </c>
      <c r="O36" s="450">
        <v>450</v>
      </c>
      <c r="P36" s="450">
        <v>125</v>
      </c>
      <c r="Q36" s="203">
        <v>25</v>
      </c>
      <c r="R36" s="204" t="s">
        <v>691</v>
      </c>
      <c r="S36" s="450">
        <v>152</v>
      </c>
      <c r="T36" s="450">
        <v>156</v>
      </c>
      <c r="U36" s="450">
        <v>262</v>
      </c>
      <c r="V36" s="502">
        <v>3002</v>
      </c>
    </row>
    <row r="37" spans="1:22" ht="12.75" customHeight="1" x14ac:dyDescent="0.2">
      <c r="A37" s="203">
        <v>26</v>
      </c>
      <c r="B37" s="204" t="s">
        <v>690</v>
      </c>
      <c r="C37" s="448" t="s">
        <v>18</v>
      </c>
      <c r="D37" s="453" t="s">
        <v>20</v>
      </c>
      <c r="E37" s="448" t="s">
        <v>18</v>
      </c>
      <c r="F37" s="448" t="s">
        <v>18</v>
      </c>
      <c r="G37" s="453" t="s">
        <v>20</v>
      </c>
      <c r="H37" s="448" t="s">
        <v>18</v>
      </c>
      <c r="I37" s="203">
        <v>26</v>
      </c>
      <c r="J37" s="204" t="s">
        <v>690</v>
      </c>
      <c r="K37" s="448" t="s">
        <v>18</v>
      </c>
      <c r="L37" s="448" t="s">
        <v>18</v>
      </c>
      <c r="M37" s="448" t="s">
        <v>18</v>
      </c>
      <c r="N37" s="448" t="s">
        <v>18</v>
      </c>
      <c r="O37" s="450" t="s">
        <v>18</v>
      </c>
      <c r="P37" s="448" t="s">
        <v>18</v>
      </c>
      <c r="Q37" s="203">
        <v>26</v>
      </c>
      <c r="R37" s="204" t="s">
        <v>690</v>
      </c>
      <c r="S37" s="448" t="s">
        <v>18</v>
      </c>
      <c r="T37" s="448" t="s">
        <v>18</v>
      </c>
      <c r="U37" s="448" t="s">
        <v>18</v>
      </c>
      <c r="V37" s="450">
        <v>47</v>
      </c>
    </row>
    <row r="38" spans="1:22" ht="12.75" customHeight="1" x14ac:dyDescent="0.2">
      <c r="A38" s="203">
        <v>27</v>
      </c>
      <c r="B38" s="204" t="s">
        <v>682</v>
      </c>
      <c r="C38" s="448">
        <v>53</v>
      </c>
      <c r="D38" s="448">
        <v>306</v>
      </c>
      <c r="E38" s="448">
        <v>133</v>
      </c>
      <c r="F38" s="448">
        <v>96</v>
      </c>
      <c r="G38" s="448">
        <v>74</v>
      </c>
      <c r="H38" s="448">
        <v>63</v>
      </c>
      <c r="I38" s="203">
        <v>27</v>
      </c>
      <c r="J38" s="204" t="s">
        <v>682</v>
      </c>
      <c r="K38" s="448">
        <v>275</v>
      </c>
      <c r="L38" s="448">
        <v>172</v>
      </c>
      <c r="M38" s="448">
        <v>257</v>
      </c>
      <c r="N38" s="448">
        <v>84</v>
      </c>
      <c r="O38" s="450">
        <v>257</v>
      </c>
      <c r="P38" s="450">
        <v>170</v>
      </c>
      <c r="Q38" s="203">
        <v>27</v>
      </c>
      <c r="R38" s="204" t="s">
        <v>682</v>
      </c>
      <c r="S38" s="450">
        <v>178</v>
      </c>
      <c r="T38" s="450">
        <v>67</v>
      </c>
      <c r="U38" s="450">
        <v>228</v>
      </c>
      <c r="V38" s="502">
        <v>2413</v>
      </c>
    </row>
    <row r="39" spans="1:22" ht="12.75" customHeight="1" x14ac:dyDescent="0.2">
      <c r="A39" s="203">
        <v>28</v>
      </c>
      <c r="B39" s="204" t="s">
        <v>683</v>
      </c>
      <c r="C39" s="448">
        <v>45</v>
      </c>
      <c r="D39" s="448">
        <v>265</v>
      </c>
      <c r="E39" s="448">
        <v>105</v>
      </c>
      <c r="F39" s="448">
        <v>61</v>
      </c>
      <c r="G39" s="448">
        <v>65</v>
      </c>
      <c r="H39" s="448">
        <v>46</v>
      </c>
      <c r="I39" s="203">
        <v>28</v>
      </c>
      <c r="J39" s="204" t="s">
        <v>683</v>
      </c>
      <c r="K39" s="448">
        <v>119</v>
      </c>
      <c r="L39" s="448">
        <v>121</v>
      </c>
      <c r="M39" s="448">
        <v>182</v>
      </c>
      <c r="N39" s="448">
        <v>49</v>
      </c>
      <c r="O39" s="450">
        <v>136</v>
      </c>
      <c r="P39" s="450">
        <v>117</v>
      </c>
      <c r="Q39" s="203">
        <v>28</v>
      </c>
      <c r="R39" s="204" t="s">
        <v>683</v>
      </c>
      <c r="S39" s="450">
        <v>116</v>
      </c>
      <c r="T39" s="450" t="s">
        <v>20</v>
      </c>
      <c r="U39" s="450">
        <v>166</v>
      </c>
      <c r="V39" s="502">
        <v>1620</v>
      </c>
    </row>
    <row r="40" spans="1:22" ht="21.2" customHeight="1" x14ac:dyDescent="0.2">
      <c r="A40" s="203"/>
      <c r="B40" s="204" t="s">
        <v>643</v>
      </c>
      <c r="C40" s="496"/>
      <c r="D40" s="496"/>
      <c r="E40" s="496"/>
      <c r="F40" s="496"/>
      <c r="G40" s="496"/>
      <c r="H40" s="496"/>
      <c r="I40" s="203"/>
      <c r="J40" s="204" t="s">
        <v>643</v>
      </c>
      <c r="K40" s="496"/>
      <c r="L40" s="496"/>
      <c r="M40" s="496"/>
      <c r="N40" s="496"/>
      <c r="O40" s="501"/>
      <c r="P40" s="501"/>
      <c r="Q40" s="203"/>
      <c r="R40" s="204" t="s">
        <v>643</v>
      </c>
      <c r="S40" s="501"/>
      <c r="T40" s="501"/>
      <c r="U40" s="501"/>
      <c r="V40" s="501"/>
    </row>
    <row r="41" spans="1:22" ht="15.6" customHeight="1" x14ac:dyDescent="0.2">
      <c r="A41" s="203">
        <v>29</v>
      </c>
      <c r="B41" s="204" t="s">
        <v>686</v>
      </c>
      <c r="C41" s="448">
        <v>91</v>
      </c>
      <c r="D41" s="448">
        <v>224</v>
      </c>
      <c r="E41" s="448">
        <v>180</v>
      </c>
      <c r="F41" s="448">
        <v>133</v>
      </c>
      <c r="G41" s="448">
        <v>75</v>
      </c>
      <c r="H41" s="448">
        <v>91</v>
      </c>
      <c r="I41" s="203">
        <v>29</v>
      </c>
      <c r="J41" s="204" t="s">
        <v>686</v>
      </c>
      <c r="K41" s="448">
        <v>264</v>
      </c>
      <c r="L41" s="448">
        <v>181</v>
      </c>
      <c r="M41" s="448">
        <v>239</v>
      </c>
      <c r="N41" s="448">
        <v>90</v>
      </c>
      <c r="O41" s="450">
        <v>315</v>
      </c>
      <c r="P41" s="450">
        <v>95</v>
      </c>
      <c r="Q41" s="203">
        <v>29</v>
      </c>
      <c r="R41" s="204" t="s">
        <v>686</v>
      </c>
      <c r="S41" s="450">
        <v>198</v>
      </c>
      <c r="T41" s="450">
        <v>101</v>
      </c>
      <c r="U41" s="450">
        <v>219</v>
      </c>
      <c r="V41" s="502">
        <f>38+2470</f>
        <v>2508</v>
      </c>
    </row>
    <row r="42" spans="1:22" ht="12.75" customHeight="1" x14ac:dyDescent="0.2">
      <c r="A42" s="203">
        <v>30</v>
      </c>
      <c r="B42" s="204" t="s">
        <v>684</v>
      </c>
      <c r="C42" s="448">
        <v>192</v>
      </c>
      <c r="D42" s="448">
        <f>396+192</f>
        <v>588</v>
      </c>
      <c r="E42" s="448">
        <v>649</v>
      </c>
      <c r="F42" s="448">
        <v>172</v>
      </c>
      <c r="G42" s="448">
        <v>445</v>
      </c>
      <c r="H42" s="448">
        <v>176</v>
      </c>
      <c r="I42" s="203">
        <v>30</v>
      </c>
      <c r="J42" s="204" t="s">
        <v>684</v>
      </c>
      <c r="K42" s="448">
        <f>391+45</f>
        <v>436</v>
      </c>
      <c r="L42" s="448">
        <f>296+139</f>
        <v>435</v>
      </c>
      <c r="M42" s="448">
        <v>410</v>
      </c>
      <c r="N42" s="448">
        <f>148+189</f>
        <v>337</v>
      </c>
      <c r="O42" s="502">
        <f>411+127+207</f>
        <v>745</v>
      </c>
      <c r="P42" s="450">
        <f>269+47</f>
        <v>316</v>
      </c>
      <c r="Q42" s="203">
        <v>30</v>
      </c>
      <c r="R42" s="204" t="s">
        <v>684</v>
      </c>
      <c r="S42" s="450">
        <v>366</v>
      </c>
      <c r="T42" s="450">
        <v>194</v>
      </c>
      <c r="U42" s="450">
        <v>562</v>
      </c>
      <c r="V42" s="502">
        <f>4117+987+833+102</f>
        <v>6039</v>
      </c>
    </row>
    <row r="43" spans="1:22" ht="25.5" customHeight="1" x14ac:dyDescent="0.2">
      <c r="A43" s="495">
        <v>31</v>
      </c>
      <c r="B43" s="494" t="s">
        <v>687</v>
      </c>
      <c r="C43" s="499">
        <v>2236</v>
      </c>
      <c r="D43" s="499">
        <v>7687</v>
      </c>
      <c r="E43" s="499">
        <v>10013</v>
      </c>
      <c r="F43" s="499">
        <v>2265</v>
      </c>
      <c r="G43" s="499">
        <v>4424</v>
      </c>
      <c r="H43" s="499">
        <v>1783</v>
      </c>
      <c r="I43" s="495">
        <v>31</v>
      </c>
      <c r="J43" s="494" t="s">
        <v>687</v>
      </c>
      <c r="K43" s="504">
        <v>5353</v>
      </c>
      <c r="L43" s="499">
        <v>4833</v>
      </c>
      <c r="M43" s="499">
        <v>5795</v>
      </c>
      <c r="N43" s="499">
        <v>3948</v>
      </c>
      <c r="O43" s="499">
        <v>9123</v>
      </c>
      <c r="P43" s="499">
        <v>3537</v>
      </c>
      <c r="Q43" s="495">
        <v>31</v>
      </c>
      <c r="R43" s="494" t="s">
        <v>687</v>
      </c>
      <c r="S43" s="504">
        <v>4430</v>
      </c>
      <c r="T43" s="499">
        <v>2112</v>
      </c>
      <c r="U43" s="499">
        <v>8448</v>
      </c>
      <c r="V43" s="499">
        <v>75986</v>
      </c>
    </row>
    <row r="44" spans="1:22" x14ac:dyDescent="0.2">
      <c r="A44" s="73"/>
      <c r="B44" s="73"/>
      <c r="C44" s="73"/>
      <c r="D44" s="73"/>
      <c r="E44" s="73"/>
      <c r="F44" s="73"/>
      <c r="G44" s="73"/>
      <c r="H44" s="73"/>
      <c r="I44" s="70"/>
    </row>
    <row r="45" spans="1:22" x14ac:dyDescent="0.2">
      <c r="A45" s="73"/>
      <c r="B45" s="73"/>
      <c r="C45" s="73"/>
      <c r="D45" s="73"/>
      <c r="E45" s="73"/>
      <c r="F45" s="73"/>
      <c r="G45" s="73"/>
      <c r="H45" s="73"/>
      <c r="I45" s="70"/>
    </row>
    <row r="46" spans="1:22" x14ac:dyDescent="0.2">
      <c r="A46" s="73"/>
      <c r="B46" s="73"/>
      <c r="C46" s="73"/>
      <c r="D46" s="73"/>
      <c r="E46" s="73"/>
      <c r="F46" s="73"/>
      <c r="G46" s="73"/>
      <c r="H46" s="73"/>
      <c r="I46" s="70"/>
    </row>
    <row r="47" spans="1:22" x14ac:dyDescent="0.2">
      <c r="A47" s="73"/>
      <c r="B47" s="73"/>
      <c r="C47" s="73"/>
      <c r="D47" s="73"/>
      <c r="E47" s="73"/>
      <c r="F47" s="73"/>
      <c r="G47" s="73"/>
      <c r="H47" s="73"/>
      <c r="I47" s="70"/>
    </row>
    <row r="48" spans="1:22" x14ac:dyDescent="0.2">
      <c r="A48" s="73"/>
      <c r="B48" s="73"/>
      <c r="C48" s="73"/>
      <c r="D48" s="73"/>
      <c r="E48" s="73"/>
      <c r="F48" s="73"/>
      <c r="G48" s="73"/>
      <c r="H48" s="73"/>
      <c r="I48" s="70"/>
    </row>
    <row r="49" spans="1:9" x14ac:dyDescent="0.2">
      <c r="A49" s="73"/>
      <c r="B49" s="73"/>
      <c r="C49" s="73"/>
      <c r="D49" s="73"/>
      <c r="E49" s="73"/>
      <c r="F49" s="73"/>
      <c r="G49" s="73"/>
      <c r="H49" s="73"/>
      <c r="I49" s="70"/>
    </row>
    <row r="50" spans="1:9" x14ac:dyDescent="0.2">
      <c r="A50" s="73"/>
      <c r="B50" s="73"/>
      <c r="C50" s="73"/>
      <c r="D50" s="73"/>
      <c r="E50" s="73"/>
      <c r="F50" s="73"/>
      <c r="G50" s="73"/>
      <c r="H50" s="73"/>
      <c r="I50" s="70"/>
    </row>
    <row r="51" spans="1:9" x14ac:dyDescent="0.2">
      <c r="A51" s="73"/>
      <c r="B51" s="73"/>
      <c r="C51" s="73"/>
      <c r="D51" s="73"/>
      <c r="E51" s="73"/>
      <c r="F51" s="73"/>
      <c r="G51" s="73"/>
      <c r="H51" s="73"/>
      <c r="I51" s="70"/>
    </row>
    <row r="52" spans="1:9" x14ac:dyDescent="0.2">
      <c r="A52" s="73"/>
      <c r="B52" s="73"/>
      <c r="C52" s="73"/>
      <c r="D52" s="73"/>
      <c r="E52" s="73"/>
      <c r="F52" s="73"/>
      <c r="G52" s="73"/>
      <c r="H52" s="73"/>
      <c r="I52" s="70"/>
    </row>
    <row r="53" spans="1:9" x14ac:dyDescent="0.2">
      <c r="A53" s="73"/>
      <c r="B53" s="73"/>
      <c r="C53" s="73"/>
      <c r="D53" s="73"/>
      <c r="E53" s="73"/>
      <c r="F53" s="73"/>
      <c r="G53" s="73"/>
      <c r="H53" s="73"/>
      <c r="I53" s="70"/>
    </row>
    <row r="54" spans="1:9" x14ac:dyDescent="0.2">
      <c r="A54" s="73"/>
      <c r="B54" s="73"/>
      <c r="C54" s="73"/>
      <c r="D54" s="73"/>
      <c r="E54" s="73"/>
      <c r="F54" s="73"/>
      <c r="G54" s="73"/>
      <c r="H54" s="73"/>
      <c r="I54" s="70"/>
    </row>
    <row r="55" spans="1:9" x14ac:dyDescent="0.2">
      <c r="A55" s="73"/>
      <c r="B55" s="73"/>
      <c r="C55" s="73"/>
      <c r="D55" s="73"/>
      <c r="E55" s="73"/>
      <c r="F55" s="73"/>
      <c r="G55" s="73"/>
      <c r="H55" s="73"/>
      <c r="I55" s="70"/>
    </row>
    <row r="56" spans="1:9" x14ac:dyDescent="0.2">
      <c r="A56" s="73"/>
      <c r="B56" s="73"/>
      <c r="C56" s="73"/>
      <c r="D56" s="73"/>
      <c r="E56" s="73"/>
      <c r="F56" s="73"/>
      <c r="G56" s="73"/>
      <c r="H56" s="73"/>
      <c r="I56" s="70"/>
    </row>
    <row r="57" spans="1:9" x14ac:dyDescent="0.2">
      <c r="A57" s="73"/>
      <c r="B57" s="73"/>
      <c r="C57" s="73"/>
      <c r="D57" s="73"/>
      <c r="E57" s="73"/>
      <c r="F57" s="73"/>
      <c r="G57" s="73"/>
      <c r="H57" s="73"/>
      <c r="I57" s="70"/>
    </row>
    <row r="58" spans="1:9" x14ac:dyDescent="0.2">
      <c r="A58" s="73"/>
      <c r="B58" s="73"/>
      <c r="C58" s="73"/>
      <c r="D58" s="73"/>
      <c r="E58" s="73"/>
      <c r="F58" s="73"/>
      <c r="G58" s="73"/>
      <c r="H58" s="73"/>
      <c r="I58" s="70"/>
    </row>
    <row r="59" spans="1:9" x14ac:dyDescent="0.2">
      <c r="A59" s="73"/>
      <c r="B59" s="73"/>
      <c r="C59" s="73"/>
      <c r="D59" s="73"/>
      <c r="E59" s="73"/>
      <c r="F59" s="73"/>
      <c r="G59" s="73"/>
      <c r="H59" s="73"/>
      <c r="I59" s="70"/>
    </row>
    <row r="60" spans="1:9" x14ac:dyDescent="0.2">
      <c r="A60" s="73"/>
      <c r="B60" s="73"/>
      <c r="C60" s="73"/>
      <c r="D60" s="73"/>
      <c r="E60" s="73"/>
      <c r="F60" s="73"/>
      <c r="G60" s="73"/>
      <c r="H60" s="73"/>
      <c r="I60" s="70"/>
    </row>
    <row r="61" spans="1:9" x14ac:dyDescent="0.2">
      <c r="A61" s="73"/>
      <c r="B61" s="73"/>
      <c r="C61" s="73"/>
      <c r="D61" s="73"/>
      <c r="E61" s="73"/>
      <c r="F61" s="73"/>
      <c r="G61" s="73"/>
      <c r="H61" s="73"/>
      <c r="I61" s="70"/>
    </row>
    <row r="62" spans="1:9" x14ac:dyDescent="0.2">
      <c r="A62" s="73"/>
      <c r="B62" s="73"/>
      <c r="C62" s="73"/>
      <c r="D62" s="73"/>
      <c r="E62" s="73"/>
      <c r="F62" s="73"/>
      <c r="G62" s="73"/>
      <c r="H62" s="73"/>
      <c r="I62" s="70"/>
    </row>
    <row r="63" spans="1:9" x14ac:dyDescent="0.2">
      <c r="A63" s="73"/>
      <c r="B63" s="73"/>
      <c r="C63" s="73"/>
      <c r="D63" s="73"/>
      <c r="E63" s="73"/>
      <c r="F63" s="73"/>
      <c r="G63" s="73"/>
      <c r="H63" s="73"/>
      <c r="I63" s="70"/>
    </row>
    <row r="64" spans="1:9" x14ac:dyDescent="0.2">
      <c r="A64" s="73"/>
      <c r="B64" s="73"/>
      <c r="C64" s="73"/>
      <c r="D64" s="73"/>
      <c r="E64" s="73"/>
      <c r="F64" s="73"/>
      <c r="G64" s="73"/>
      <c r="H64" s="73"/>
      <c r="I64" s="70"/>
    </row>
    <row r="65" spans="1:9" x14ac:dyDescent="0.2">
      <c r="A65" s="73"/>
      <c r="B65" s="73"/>
      <c r="C65" s="73"/>
      <c r="D65" s="73"/>
      <c r="E65" s="73"/>
      <c r="F65" s="73"/>
      <c r="G65" s="73"/>
      <c r="H65" s="73"/>
      <c r="I65" s="70"/>
    </row>
    <row r="66" spans="1:9" x14ac:dyDescent="0.2">
      <c r="A66" s="73"/>
      <c r="B66" s="73"/>
      <c r="C66" s="73"/>
      <c r="D66" s="73"/>
      <c r="E66" s="73"/>
      <c r="F66" s="73"/>
      <c r="G66" s="73"/>
      <c r="H66" s="73"/>
      <c r="I66" s="70"/>
    </row>
    <row r="67" spans="1:9" x14ac:dyDescent="0.2">
      <c r="A67" s="73"/>
      <c r="B67" s="73"/>
      <c r="C67" s="73"/>
      <c r="D67" s="73"/>
      <c r="E67" s="73"/>
      <c r="F67" s="73"/>
      <c r="G67" s="73"/>
      <c r="H67" s="73"/>
      <c r="I67" s="70"/>
    </row>
    <row r="68" spans="1:9" x14ac:dyDescent="0.2">
      <c r="A68" s="73"/>
      <c r="B68" s="73"/>
      <c r="C68" s="73"/>
      <c r="D68" s="73"/>
      <c r="E68" s="73"/>
      <c r="F68" s="73"/>
      <c r="G68" s="73"/>
      <c r="H68" s="73"/>
      <c r="I68" s="70"/>
    </row>
    <row r="69" spans="1:9" x14ac:dyDescent="0.2">
      <c r="A69" s="73"/>
      <c r="B69" s="73"/>
      <c r="C69" s="73"/>
      <c r="D69" s="73"/>
      <c r="E69" s="73"/>
      <c r="F69" s="73"/>
      <c r="G69" s="73"/>
      <c r="H69" s="73"/>
      <c r="I69" s="70"/>
    </row>
    <row r="70" spans="1:9" x14ac:dyDescent="0.2">
      <c r="A70" s="73"/>
      <c r="B70" s="73"/>
      <c r="C70" s="73"/>
      <c r="D70" s="73"/>
      <c r="E70" s="73"/>
      <c r="F70" s="73"/>
      <c r="G70" s="73"/>
      <c r="H70" s="73"/>
      <c r="I70" s="70"/>
    </row>
    <row r="71" spans="1:9" x14ac:dyDescent="0.2">
      <c r="A71" s="73"/>
      <c r="B71" s="73"/>
      <c r="C71" s="73"/>
      <c r="D71" s="73"/>
      <c r="E71" s="73"/>
      <c r="F71" s="73"/>
      <c r="G71" s="73"/>
      <c r="H71" s="73"/>
      <c r="I71" s="70"/>
    </row>
    <row r="72" spans="1:9" x14ac:dyDescent="0.2">
      <c r="A72" s="73"/>
      <c r="B72" s="73"/>
      <c r="C72" s="73"/>
      <c r="D72" s="73"/>
      <c r="E72" s="73"/>
      <c r="F72" s="73"/>
      <c r="G72" s="73"/>
      <c r="H72" s="73"/>
      <c r="I72" s="70"/>
    </row>
    <row r="73" spans="1:9" x14ac:dyDescent="0.2">
      <c r="A73" s="73"/>
      <c r="B73" s="73"/>
      <c r="C73" s="73"/>
      <c r="D73" s="73"/>
      <c r="E73" s="73"/>
      <c r="F73" s="73"/>
      <c r="G73" s="73"/>
      <c r="H73" s="73"/>
      <c r="I73" s="70"/>
    </row>
    <row r="74" spans="1:9" x14ac:dyDescent="0.2">
      <c r="A74" s="73"/>
      <c r="B74" s="73"/>
      <c r="C74" s="73"/>
      <c r="D74" s="73"/>
      <c r="E74" s="73"/>
      <c r="F74" s="73"/>
      <c r="G74" s="73"/>
      <c r="H74" s="73"/>
      <c r="I74" s="70"/>
    </row>
    <row r="75" spans="1:9" x14ac:dyDescent="0.2">
      <c r="A75" s="73"/>
      <c r="B75" s="73"/>
      <c r="C75" s="73"/>
      <c r="D75" s="73"/>
      <c r="E75" s="73"/>
      <c r="F75" s="73"/>
      <c r="G75" s="73"/>
      <c r="H75" s="73"/>
      <c r="I75" s="70"/>
    </row>
    <row r="76" spans="1:9" x14ac:dyDescent="0.2">
      <c r="A76" s="73"/>
      <c r="B76" s="73"/>
      <c r="C76" s="73"/>
      <c r="D76" s="73"/>
      <c r="E76" s="73"/>
      <c r="F76" s="73"/>
      <c r="G76" s="73"/>
      <c r="H76" s="73"/>
      <c r="I76" s="70"/>
    </row>
    <row r="77" spans="1:9" x14ac:dyDescent="0.2">
      <c r="A77" s="73"/>
      <c r="B77" s="73"/>
      <c r="C77" s="73"/>
      <c r="D77" s="73"/>
      <c r="E77" s="73"/>
      <c r="F77" s="73"/>
      <c r="G77" s="73"/>
      <c r="H77" s="73"/>
      <c r="I77" s="70"/>
    </row>
    <row r="78" spans="1:9" x14ac:dyDescent="0.2">
      <c r="A78" s="73"/>
      <c r="B78" s="73"/>
      <c r="C78" s="73"/>
      <c r="D78" s="73"/>
      <c r="E78" s="73"/>
      <c r="F78" s="73"/>
      <c r="G78" s="73"/>
      <c r="H78" s="73"/>
      <c r="I78" s="70"/>
    </row>
    <row r="79" spans="1:9" x14ac:dyDescent="0.2">
      <c r="A79" s="73"/>
      <c r="B79" s="73"/>
      <c r="C79" s="73"/>
      <c r="D79" s="73"/>
      <c r="E79" s="73"/>
      <c r="F79" s="73"/>
      <c r="G79" s="73"/>
      <c r="H79" s="73"/>
      <c r="I79" s="70"/>
    </row>
    <row r="80" spans="1:9" x14ac:dyDescent="0.2">
      <c r="A80" s="73"/>
      <c r="B80" s="73"/>
      <c r="C80" s="73"/>
      <c r="D80" s="73"/>
      <c r="E80" s="73"/>
      <c r="F80" s="73"/>
      <c r="G80" s="73"/>
      <c r="H80" s="73"/>
      <c r="I80" s="70"/>
    </row>
    <row r="81" spans="1:9" x14ac:dyDescent="0.2">
      <c r="A81" s="73"/>
      <c r="B81" s="73"/>
      <c r="C81" s="73"/>
      <c r="D81" s="73"/>
      <c r="E81" s="73"/>
      <c r="F81" s="73"/>
      <c r="G81" s="73"/>
      <c r="H81" s="73"/>
      <c r="I81" s="70"/>
    </row>
    <row r="82" spans="1:9" x14ac:dyDescent="0.2">
      <c r="A82" s="73"/>
      <c r="B82" s="73"/>
      <c r="C82" s="73"/>
      <c r="D82" s="73"/>
      <c r="E82" s="73"/>
      <c r="F82" s="73"/>
      <c r="G82" s="73"/>
      <c r="H82" s="73"/>
      <c r="I82" s="70"/>
    </row>
    <row r="83" spans="1:9" x14ac:dyDescent="0.2">
      <c r="A83" s="73"/>
      <c r="B83" s="73"/>
      <c r="C83" s="73"/>
      <c r="D83" s="73"/>
      <c r="E83" s="73"/>
      <c r="F83" s="73"/>
      <c r="G83" s="73"/>
      <c r="H83" s="73"/>
      <c r="I83" s="70"/>
    </row>
    <row r="84" spans="1:9" x14ac:dyDescent="0.2">
      <c r="A84" s="73"/>
      <c r="B84" s="73"/>
      <c r="C84" s="73"/>
      <c r="D84" s="73"/>
      <c r="E84" s="73"/>
      <c r="F84" s="73"/>
      <c r="G84" s="73"/>
      <c r="H84" s="73"/>
      <c r="I84" s="70"/>
    </row>
    <row r="85" spans="1:9" x14ac:dyDescent="0.2">
      <c r="A85" s="73"/>
      <c r="B85" s="73"/>
      <c r="C85" s="73"/>
      <c r="D85" s="73"/>
      <c r="E85" s="73"/>
      <c r="F85" s="73"/>
      <c r="G85" s="73"/>
      <c r="H85" s="73"/>
      <c r="I85" s="70"/>
    </row>
    <row r="86" spans="1:9" x14ac:dyDescent="0.2">
      <c r="A86" s="73"/>
      <c r="B86" s="73"/>
      <c r="C86" s="73"/>
      <c r="D86" s="73"/>
      <c r="E86" s="73"/>
      <c r="F86" s="73"/>
      <c r="G86" s="73"/>
      <c r="H86" s="73"/>
      <c r="I86" s="70"/>
    </row>
    <row r="87" spans="1:9" x14ac:dyDescent="0.2">
      <c r="A87" s="73"/>
      <c r="B87" s="73"/>
      <c r="C87" s="73"/>
      <c r="D87" s="73"/>
      <c r="E87" s="73"/>
      <c r="F87" s="73"/>
      <c r="G87" s="73"/>
      <c r="H87" s="73"/>
      <c r="I87" s="70"/>
    </row>
    <row r="88" spans="1:9" x14ac:dyDescent="0.2">
      <c r="A88" s="73"/>
      <c r="B88" s="73"/>
      <c r="C88" s="73"/>
      <c r="D88" s="73"/>
      <c r="E88" s="73"/>
      <c r="F88" s="73"/>
      <c r="G88" s="73"/>
      <c r="H88" s="73"/>
      <c r="I88" s="70"/>
    </row>
    <row r="89" spans="1:9" x14ac:dyDescent="0.2">
      <c r="A89" s="73"/>
      <c r="B89" s="73"/>
      <c r="C89" s="73"/>
      <c r="D89" s="73"/>
      <c r="E89" s="73"/>
      <c r="F89" s="73"/>
      <c r="G89" s="73"/>
      <c r="H89" s="73"/>
      <c r="I89" s="70"/>
    </row>
    <row r="90" spans="1:9" x14ac:dyDescent="0.2">
      <c r="A90" s="73"/>
      <c r="B90" s="73"/>
      <c r="C90" s="73"/>
      <c r="D90" s="73"/>
      <c r="E90" s="73"/>
      <c r="F90" s="73"/>
      <c r="G90" s="73"/>
      <c r="H90" s="73"/>
      <c r="I90" s="70"/>
    </row>
    <row r="91" spans="1:9" x14ac:dyDescent="0.2">
      <c r="A91" s="73"/>
      <c r="B91" s="73"/>
      <c r="C91" s="73"/>
      <c r="D91" s="73"/>
      <c r="E91" s="73"/>
      <c r="F91" s="73"/>
      <c r="G91" s="73"/>
      <c r="H91" s="73"/>
      <c r="I91" s="70"/>
    </row>
    <row r="92" spans="1:9" x14ac:dyDescent="0.2">
      <c r="A92" s="73"/>
      <c r="B92" s="73"/>
      <c r="C92" s="73"/>
      <c r="D92" s="73"/>
      <c r="E92" s="73"/>
      <c r="F92" s="73"/>
      <c r="G92" s="73"/>
      <c r="H92" s="73"/>
      <c r="I92" s="70"/>
    </row>
    <row r="93" spans="1:9" x14ac:dyDescent="0.2">
      <c r="A93" s="73"/>
      <c r="B93" s="73"/>
      <c r="C93" s="73"/>
      <c r="D93" s="73"/>
      <c r="E93" s="73"/>
      <c r="F93" s="73"/>
      <c r="G93" s="73"/>
      <c r="H93" s="73"/>
      <c r="I93" s="70"/>
    </row>
    <row r="94" spans="1:9" x14ac:dyDescent="0.2">
      <c r="A94" s="73"/>
      <c r="B94" s="73"/>
      <c r="C94" s="73"/>
      <c r="D94" s="73"/>
      <c r="E94" s="73"/>
      <c r="F94" s="73"/>
      <c r="G94" s="73"/>
      <c r="H94" s="73"/>
      <c r="I94" s="70"/>
    </row>
    <row r="95" spans="1:9" x14ac:dyDescent="0.2">
      <c r="A95" s="73"/>
      <c r="B95" s="73"/>
      <c r="C95" s="73"/>
      <c r="D95" s="73"/>
      <c r="E95" s="73"/>
      <c r="F95" s="73"/>
      <c r="G95" s="73"/>
      <c r="H95" s="73"/>
      <c r="I95" s="70"/>
    </row>
    <row r="96" spans="1:9" x14ac:dyDescent="0.2">
      <c r="A96" s="73"/>
      <c r="B96" s="73"/>
      <c r="C96" s="73"/>
      <c r="D96" s="73"/>
      <c r="E96" s="73"/>
      <c r="F96" s="73"/>
      <c r="G96" s="73"/>
      <c r="H96" s="73"/>
      <c r="I96" s="70"/>
    </row>
    <row r="97" spans="1:9" x14ac:dyDescent="0.2">
      <c r="A97" s="73"/>
      <c r="B97" s="73"/>
      <c r="C97" s="73"/>
      <c r="D97" s="73"/>
      <c r="E97" s="73"/>
      <c r="F97" s="73"/>
      <c r="G97" s="73"/>
      <c r="H97" s="73"/>
      <c r="I97" s="70"/>
    </row>
    <row r="98" spans="1:9" x14ac:dyDescent="0.2">
      <c r="A98" s="73"/>
      <c r="B98" s="73"/>
      <c r="C98" s="73"/>
      <c r="D98" s="73"/>
      <c r="E98" s="73"/>
      <c r="F98" s="73"/>
      <c r="G98" s="73"/>
      <c r="H98" s="73"/>
      <c r="I98" s="70"/>
    </row>
    <row r="99" spans="1:9" x14ac:dyDescent="0.2">
      <c r="A99" s="73"/>
      <c r="B99" s="73"/>
      <c r="C99" s="73"/>
      <c r="D99" s="73"/>
      <c r="E99" s="73"/>
      <c r="F99" s="73"/>
      <c r="G99" s="73"/>
      <c r="H99" s="73"/>
      <c r="I99" s="70"/>
    </row>
    <row r="100" spans="1:9" x14ac:dyDescent="0.2">
      <c r="A100" s="73"/>
      <c r="B100" s="73"/>
      <c r="C100" s="73"/>
      <c r="D100" s="73"/>
      <c r="E100" s="73"/>
      <c r="F100" s="73"/>
      <c r="G100" s="73"/>
      <c r="H100" s="73"/>
      <c r="I100" s="70"/>
    </row>
    <row r="101" spans="1:9" x14ac:dyDescent="0.2">
      <c r="A101" s="73"/>
      <c r="B101" s="73"/>
      <c r="C101" s="73"/>
      <c r="D101" s="73"/>
      <c r="E101" s="73"/>
      <c r="F101" s="73"/>
      <c r="G101" s="73"/>
      <c r="H101" s="73"/>
      <c r="I101" s="70"/>
    </row>
    <row r="102" spans="1:9" x14ac:dyDescent="0.2">
      <c r="A102" s="73"/>
      <c r="B102" s="73"/>
      <c r="C102" s="73"/>
      <c r="D102" s="73"/>
      <c r="E102" s="73"/>
      <c r="F102" s="73"/>
      <c r="G102" s="73"/>
      <c r="H102" s="73"/>
      <c r="I102" s="70"/>
    </row>
    <row r="103" spans="1:9" x14ac:dyDescent="0.2">
      <c r="A103" s="73"/>
      <c r="B103" s="73"/>
      <c r="C103" s="73"/>
      <c r="D103" s="73"/>
      <c r="E103" s="73"/>
      <c r="F103" s="73"/>
      <c r="G103" s="73"/>
      <c r="H103" s="73"/>
      <c r="I103" s="70"/>
    </row>
    <row r="104" spans="1:9" x14ac:dyDescent="0.2">
      <c r="A104" s="73"/>
      <c r="B104" s="73"/>
      <c r="C104" s="73"/>
      <c r="D104" s="73"/>
      <c r="E104" s="73"/>
      <c r="F104" s="73"/>
      <c r="G104" s="73"/>
      <c r="H104" s="73"/>
      <c r="I104" s="70"/>
    </row>
    <row r="105" spans="1:9" x14ac:dyDescent="0.2">
      <c r="A105" s="73"/>
      <c r="B105" s="73"/>
      <c r="C105" s="73"/>
      <c r="D105" s="73"/>
      <c r="E105" s="73"/>
      <c r="F105" s="73"/>
      <c r="G105" s="73"/>
      <c r="H105" s="73"/>
      <c r="I105" s="70"/>
    </row>
    <row r="106" spans="1:9" x14ac:dyDescent="0.2">
      <c r="A106" s="73"/>
      <c r="B106" s="73"/>
      <c r="C106" s="73"/>
      <c r="D106" s="73"/>
      <c r="E106" s="73"/>
      <c r="F106" s="73"/>
      <c r="G106" s="73"/>
      <c r="H106" s="73"/>
      <c r="I106" s="70"/>
    </row>
    <row r="107" spans="1:9" x14ac:dyDescent="0.2">
      <c r="A107" s="73"/>
      <c r="B107" s="73"/>
      <c r="C107" s="73"/>
      <c r="D107" s="73"/>
      <c r="E107" s="73"/>
      <c r="F107" s="73"/>
      <c r="G107" s="73"/>
      <c r="H107" s="73"/>
      <c r="I107" s="70"/>
    </row>
    <row r="108" spans="1:9" x14ac:dyDescent="0.2">
      <c r="A108" s="73"/>
      <c r="B108" s="73"/>
      <c r="C108" s="73"/>
      <c r="D108" s="73"/>
      <c r="E108" s="73"/>
      <c r="F108" s="73"/>
      <c r="G108" s="73"/>
      <c r="H108" s="73"/>
      <c r="I108" s="70"/>
    </row>
    <row r="109" spans="1:9" x14ac:dyDescent="0.2">
      <c r="A109" s="73"/>
      <c r="B109" s="73"/>
      <c r="C109" s="73"/>
      <c r="D109" s="73"/>
      <c r="E109" s="73"/>
      <c r="F109" s="73"/>
      <c r="G109" s="73"/>
      <c r="H109" s="73"/>
      <c r="I109" s="70"/>
    </row>
    <row r="110" spans="1:9" x14ac:dyDescent="0.2">
      <c r="A110" s="73"/>
      <c r="B110" s="73"/>
      <c r="C110" s="73"/>
      <c r="D110" s="73"/>
      <c r="E110" s="73"/>
      <c r="F110" s="73"/>
      <c r="G110" s="73"/>
      <c r="H110" s="73"/>
      <c r="I110" s="70"/>
    </row>
    <row r="111" spans="1:9" x14ac:dyDescent="0.2">
      <c r="A111" s="73"/>
      <c r="B111" s="73"/>
      <c r="C111" s="73"/>
      <c r="D111" s="73"/>
      <c r="E111" s="73"/>
      <c r="F111" s="73"/>
      <c r="G111" s="73"/>
      <c r="H111" s="73"/>
      <c r="I111" s="70"/>
    </row>
    <row r="112" spans="1:9" x14ac:dyDescent="0.2">
      <c r="A112" s="73"/>
      <c r="B112" s="73"/>
      <c r="C112" s="73"/>
      <c r="D112" s="73"/>
      <c r="E112" s="73"/>
      <c r="F112" s="73"/>
      <c r="G112" s="73"/>
      <c r="H112" s="73"/>
      <c r="I112" s="70"/>
    </row>
    <row r="113" spans="1:9" x14ac:dyDescent="0.2">
      <c r="A113" s="73"/>
      <c r="B113" s="73"/>
      <c r="C113" s="73"/>
      <c r="D113" s="73"/>
      <c r="E113" s="73"/>
      <c r="F113" s="73"/>
      <c r="G113" s="73"/>
      <c r="H113" s="73"/>
      <c r="I113" s="70"/>
    </row>
    <row r="114" spans="1:9" x14ac:dyDescent="0.2">
      <c r="A114" s="73"/>
      <c r="B114" s="73"/>
      <c r="C114" s="73"/>
      <c r="D114" s="73"/>
      <c r="E114" s="73"/>
      <c r="F114" s="73"/>
      <c r="G114" s="73"/>
      <c r="H114" s="73"/>
      <c r="I114" s="70"/>
    </row>
    <row r="115" spans="1:9" x14ac:dyDescent="0.2">
      <c r="A115" s="73"/>
      <c r="B115" s="73"/>
      <c r="C115" s="73"/>
      <c r="D115" s="73"/>
      <c r="E115" s="73"/>
      <c r="F115" s="73"/>
      <c r="G115" s="73"/>
      <c r="H115" s="73"/>
      <c r="I115" s="70"/>
    </row>
    <row r="116" spans="1:9" x14ac:dyDescent="0.2">
      <c r="A116" s="73"/>
      <c r="B116" s="73"/>
      <c r="C116" s="73"/>
      <c r="D116" s="73"/>
      <c r="E116" s="73"/>
      <c r="F116" s="73"/>
      <c r="G116" s="73"/>
      <c r="H116" s="73"/>
      <c r="I116" s="70"/>
    </row>
    <row r="117" spans="1:9" x14ac:dyDescent="0.2">
      <c r="A117" s="73"/>
      <c r="B117" s="73"/>
      <c r="C117" s="73"/>
      <c r="D117" s="73"/>
      <c r="E117" s="73"/>
      <c r="F117" s="73"/>
      <c r="G117" s="73"/>
      <c r="H117" s="73"/>
      <c r="I117" s="70"/>
    </row>
    <row r="118" spans="1:9" x14ac:dyDescent="0.2">
      <c r="A118" s="73"/>
      <c r="B118" s="73"/>
      <c r="C118" s="73"/>
      <c r="D118" s="73"/>
      <c r="E118" s="73"/>
      <c r="F118" s="73"/>
      <c r="G118" s="73"/>
      <c r="H118" s="73"/>
      <c r="I118" s="70"/>
    </row>
    <row r="119" spans="1:9" x14ac:dyDescent="0.2">
      <c r="A119" s="73"/>
      <c r="B119" s="73"/>
      <c r="C119" s="73"/>
      <c r="D119" s="73"/>
      <c r="E119" s="73"/>
      <c r="F119" s="73"/>
      <c r="G119" s="73"/>
      <c r="H119" s="73"/>
      <c r="I119" s="70"/>
    </row>
    <row r="120" spans="1:9" x14ac:dyDescent="0.2">
      <c r="A120" s="73"/>
      <c r="B120" s="73"/>
      <c r="C120" s="73"/>
      <c r="D120" s="73"/>
      <c r="E120" s="73"/>
      <c r="F120" s="73"/>
      <c r="G120" s="73"/>
      <c r="H120" s="73"/>
      <c r="I120" s="70"/>
    </row>
    <row r="121" spans="1:9" x14ac:dyDescent="0.2">
      <c r="A121" s="73"/>
      <c r="B121" s="73"/>
      <c r="C121" s="73"/>
      <c r="D121" s="73"/>
      <c r="E121" s="73"/>
      <c r="F121" s="73"/>
      <c r="G121" s="73"/>
      <c r="H121" s="73"/>
      <c r="I121" s="70"/>
    </row>
    <row r="122" spans="1:9" x14ac:dyDescent="0.2">
      <c r="A122" s="73"/>
      <c r="B122" s="73"/>
      <c r="C122" s="73"/>
      <c r="D122" s="73"/>
      <c r="E122" s="73"/>
      <c r="F122" s="73"/>
      <c r="G122" s="73"/>
      <c r="H122" s="73"/>
      <c r="I122" s="70"/>
    </row>
    <row r="123" spans="1:9" x14ac:dyDescent="0.2">
      <c r="A123" s="73"/>
      <c r="B123" s="73"/>
      <c r="C123" s="73"/>
      <c r="D123" s="73"/>
      <c r="E123" s="73"/>
      <c r="F123" s="73"/>
      <c r="G123" s="73"/>
      <c r="H123" s="73"/>
      <c r="I123" s="70"/>
    </row>
    <row r="124" spans="1:9" x14ac:dyDescent="0.2">
      <c r="A124" s="73"/>
      <c r="B124" s="73"/>
      <c r="C124" s="73"/>
      <c r="D124" s="73"/>
      <c r="E124" s="73"/>
      <c r="F124" s="73"/>
      <c r="G124" s="73"/>
      <c r="H124" s="73"/>
      <c r="I124" s="70"/>
    </row>
    <row r="125" spans="1:9" x14ac:dyDescent="0.2">
      <c r="A125" s="73"/>
      <c r="B125" s="73"/>
      <c r="C125" s="73"/>
      <c r="D125" s="73"/>
      <c r="E125" s="73"/>
      <c r="F125" s="73"/>
      <c r="G125" s="73"/>
      <c r="H125" s="73"/>
      <c r="I125" s="70"/>
    </row>
    <row r="126" spans="1:9" x14ac:dyDescent="0.2">
      <c r="A126" s="73"/>
      <c r="B126" s="73"/>
      <c r="C126" s="73"/>
      <c r="D126" s="73"/>
      <c r="E126" s="73"/>
      <c r="F126" s="73"/>
      <c r="G126" s="73"/>
      <c r="H126" s="73"/>
      <c r="I126" s="70"/>
    </row>
    <row r="127" spans="1:9" x14ac:dyDescent="0.2">
      <c r="A127" s="73"/>
      <c r="B127" s="73"/>
      <c r="C127" s="73"/>
      <c r="D127" s="73"/>
      <c r="E127" s="73"/>
      <c r="F127" s="73"/>
      <c r="G127" s="73"/>
      <c r="H127" s="73"/>
      <c r="I127" s="70"/>
    </row>
    <row r="128" spans="1:9" x14ac:dyDescent="0.2">
      <c r="A128" s="73"/>
      <c r="B128" s="73"/>
      <c r="C128" s="73"/>
      <c r="D128" s="73"/>
      <c r="E128" s="73"/>
      <c r="F128" s="73"/>
      <c r="G128" s="73"/>
      <c r="H128" s="73"/>
      <c r="I128" s="70"/>
    </row>
    <row r="129" spans="1:9" x14ac:dyDescent="0.2">
      <c r="A129" s="73"/>
      <c r="B129" s="73"/>
      <c r="C129" s="73"/>
      <c r="D129" s="73"/>
      <c r="E129" s="73"/>
      <c r="F129" s="73"/>
      <c r="G129" s="73"/>
      <c r="H129" s="73"/>
      <c r="I129" s="70"/>
    </row>
    <row r="130" spans="1:9" x14ac:dyDescent="0.2">
      <c r="A130" s="73"/>
      <c r="B130" s="73"/>
      <c r="C130" s="73"/>
      <c r="D130" s="73"/>
      <c r="E130" s="73"/>
      <c r="F130" s="73"/>
      <c r="G130" s="73"/>
      <c r="H130" s="73"/>
      <c r="I130" s="70"/>
    </row>
    <row r="131" spans="1:9" x14ac:dyDescent="0.2">
      <c r="A131" s="73"/>
      <c r="B131" s="73"/>
      <c r="C131" s="73"/>
      <c r="D131" s="73"/>
      <c r="E131" s="73"/>
      <c r="F131" s="73"/>
      <c r="G131" s="73"/>
      <c r="H131" s="73"/>
      <c r="I131" s="70"/>
    </row>
    <row r="132" spans="1:9" x14ac:dyDescent="0.2">
      <c r="A132" s="73"/>
      <c r="B132" s="73"/>
      <c r="C132" s="73"/>
      <c r="D132" s="73"/>
      <c r="E132" s="73"/>
      <c r="F132" s="73"/>
      <c r="G132" s="73"/>
      <c r="H132" s="73"/>
      <c r="I132" s="70"/>
    </row>
    <row r="133" spans="1:9" x14ac:dyDescent="0.2">
      <c r="A133" s="73"/>
      <c r="B133" s="73"/>
      <c r="C133" s="73"/>
      <c r="D133" s="73"/>
      <c r="E133" s="73"/>
      <c r="F133" s="73"/>
      <c r="G133" s="73"/>
      <c r="H133" s="73"/>
      <c r="I133" s="70"/>
    </row>
    <row r="134" spans="1:9" x14ac:dyDescent="0.2">
      <c r="A134" s="73"/>
      <c r="B134" s="73"/>
      <c r="C134" s="73"/>
      <c r="D134" s="73"/>
      <c r="E134" s="73"/>
      <c r="F134" s="73"/>
      <c r="G134" s="73"/>
      <c r="H134" s="73"/>
      <c r="I134" s="70"/>
    </row>
    <row r="135" spans="1:9" x14ac:dyDescent="0.2">
      <c r="A135" s="73"/>
      <c r="B135" s="73"/>
      <c r="C135" s="73"/>
      <c r="D135" s="73"/>
      <c r="E135" s="73"/>
      <c r="F135" s="73"/>
      <c r="G135" s="73"/>
      <c r="H135" s="73"/>
      <c r="I135" s="70"/>
    </row>
    <row r="136" spans="1:9" x14ac:dyDescent="0.2">
      <c r="A136" s="73"/>
      <c r="B136" s="73"/>
      <c r="C136" s="73"/>
      <c r="D136" s="73"/>
      <c r="E136" s="73"/>
      <c r="F136" s="73"/>
      <c r="G136" s="73"/>
      <c r="H136" s="73"/>
      <c r="I136" s="70"/>
    </row>
    <row r="137" spans="1:9" x14ac:dyDescent="0.2">
      <c r="A137" s="73"/>
      <c r="B137" s="73"/>
      <c r="C137" s="73"/>
      <c r="D137" s="73"/>
      <c r="E137" s="73"/>
      <c r="F137" s="73"/>
      <c r="G137" s="73"/>
      <c r="H137" s="73"/>
      <c r="I137" s="70"/>
    </row>
    <row r="138" spans="1:9" x14ac:dyDescent="0.2">
      <c r="A138" s="73"/>
      <c r="B138" s="73"/>
      <c r="C138" s="73"/>
      <c r="D138" s="73"/>
      <c r="E138" s="73"/>
      <c r="F138" s="73"/>
      <c r="G138" s="73"/>
      <c r="H138" s="73"/>
      <c r="I138" s="70"/>
    </row>
    <row r="139" spans="1:9" x14ac:dyDescent="0.2">
      <c r="A139" s="73"/>
      <c r="B139" s="73"/>
      <c r="C139" s="73"/>
      <c r="D139" s="73"/>
      <c r="E139" s="73"/>
      <c r="F139" s="73"/>
      <c r="G139" s="73"/>
      <c r="H139" s="73"/>
      <c r="I139" s="70"/>
    </row>
    <row r="140" spans="1:9" x14ac:dyDescent="0.2">
      <c r="A140" s="73"/>
      <c r="B140" s="73"/>
      <c r="C140" s="73"/>
      <c r="D140" s="73"/>
      <c r="E140" s="73"/>
      <c r="F140" s="73"/>
      <c r="G140" s="73"/>
      <c r="H140" s="73"/>
      <c r="I140" s="70"/>
    </row>
    <row r="141" spans="1:9" x14ac:dyDescent="0.2">
      <c r="A141" s="73"/>
      <c r="B141" s="73"/>
      <c r="C141" s="73"/>
      <c r="D141" s="73"/>
      <c r="E141" s="73"/>
      <c r="F141" s="73"/>
      <c r="G141" s="73"/>
      <c r="H141" s="73"/>
      <c r="I141" s="70"/>
    </row>
    <row r="142" spans="1:9" x14ac:dyDescent="0.2">
      <c r="A142" s="73"/>
      <c r="B142" s="73"/>
      <c r="C142" s="73"/>
      <c r="D142" s="73"/>
      <c r="E142" s="73"/>
      <c r="F142" s="73"/>
      <c r="G142" s="73"/>
      <c r="H142" s="73"/>
      <c r="I142" s="70"/>
    </row>
    <row r="143" spans="1:9" x14ac:dyDescent="0.2">
      <c r="A143" s="73"/>
      <c r="B143" s="73"/>
      <c r="C143" s="73"/>
      <c r="D143" s="73"/>
      <c r="E143" s="73"/>
      <c r="F143" s="73"/>
      <c r="G143" s="73"/>
      <c r="H143" s="73"/>
      <c r="I143" s="70"/>
    </row>
    <row r="144" spans="1:9" x14ac:dyDescent="0.2">
      <c r="A144" s="73"/>
      <c r="B144" s="73"/>
      <c r="C144" s="73"/>
      <c r="D144" s="73"/>
      <c r="E144" s="73"/>
      <c r="F144" s="73"/>
      <c r="G144" s="73"/>
      <c r="H144" s="73"/>
      <c r="I144" s="70"/>
    </row>
    <row r="145" spans="1:9" x14ac:dyDescent="0.2">
      <c r="A145" s="73"/>
      <c r="B145" s="73"/>
      <c r="C145" s="73"/>
      <c r="D145" s="73"/>
      <c r="E145" s="73"/>
      <c r="F145" s="73"/>
      <c r="G145" s="73"/>
      <c r="H145" s="73"/>
      <c r="I145" s="70"/>
    </row>
    <row r="146" spans="1:9" x14ac:dyDescent="0.2">
      <c r="A146" s="73"/>
      <c r="B146" s="73"/>
      <c r="C146" s="73"/>
      <c r="D146" s="73"/>
      <c r="E146" s="73"/>
      <c r="F146" s="73"/>
      <c r="G146" s="73"/>
      <c r="H146" s="73"/>
      <c r="I146" s="70"/>
    </row>
    <row r="147" spans="1:9" x14ac:dyDescent="0.2">
      <c r="A147" s="73"/>
      <c r="B147" s="73"/>
      <c r="C147" s="73"/>
      <c r="D147" s="73"/>
      <c r="E147" s="73"/>
      <c r="F147" s="73"/>
      <c r="G147" s="73"/>
      <c r="H147" s="73"/>
      <c r="I147" s="70"/>
    </row>
    <row r="148" spans="1:9" x14ac:dyDescent="0.2">
      <c r="A148" s="73"/>
      <c r="B148" s="73"/>
      <c r="C148" s="73"/>
      <c r="D148" s="73"/>
      <c r="E148" s="73"/>
      <c r="F148" s="73"/>
      <c r="G148" s="73"/>
      <c r="H148" s="73"/>
      <c r="I148" s="70"/>
    </row>
    <row r="149" spans="1:9" x14ac:dyDescent="0.2">
      <c r="A149" s="73"/>
      <c r="B149" s="73"/>
      <c r="C149" s="73"/>
      <c r="D149" s="73"/>
      <c r="E149" s="73"/>
      <c r="F149" s="73"/>
      <c r="G149" s="73"/>
      <c r="H149" s="73"/>
      <c r="I149" s="70"/>
    </row>
    <row r="150" spans="1:9" x14ac:dyDescent="0.2">
      <c r="A150" s="73"/>
      <c r="B150" s="73"/>
      <c r="C150" s="73"/>
      <c r="D150" s="73"/>
      <c r="E150" s="73"/>
      <c r="F150" s="73"/>
      <c r="G150" s="73"/>
      <c r="H150" s="73"/>
      <c r="I150" s="70"/>
    </row>
    <row r="151" spans="1:9" x14ac:dyDescent="0.2">
      <c r="A151" s="73"/>
      <c r="B151" s="73"/>
      <c r="C151" s="73"/>
      <c r="D151" s="73"/>
      <c r="E151" s="73"/>
      <c r="F151" s="73"/>
      <c r="G151" s="73"/>
      <c r="H151" s="73"/>
      <c r="I151" s="70"/>
    </row>
    <row r="152" spans="1:9" x14ac:dyDescent="0.2">
      <c r="A152" s="73"/>
      <c r="B152" s="73"/>
      <c r="C152" s="73"/>
      <c r="D152" s="73"/>
      <c r="E152" s="73"/>
      <c r="F152" s="73"/>
      <c r="G152" s="73"/>
      <c r="H152" s="73"/>
      <c r="I152" s="70"/>
    </row>
    <row r="153" spans="1:9" x14ac:dyDescent="0.2">
      <c r="A153" s="73"/>
      <c r="B153" s="73"/>
      <c r="C153" s="73"/>
      <c r="D153" s="73"/>
      <c r="E153" s="73"/>
      <c r="F153" s="73"/>
      <c r="G153" s="73"/>
      <c r="H153" s="73"/>
      <c r="I153" s="70"/>
    </row>
    <row r="154" spans="1:9" x14ac:dyDescent="0.2">
      <c r="A154" s="73"/>
      <c r="B154" s="73"/>
      <c r="C154" s="73"/>
      <c r="D154" s="73"/>
      <c r="E154" s="73"/>
      <c r="F154" s="73"/>
      <c r="G154" s="73"/>
      <c r="H154" s="73"/>
      <c r="I154" s="70"/>
    </row>
    <row r="155" spans="1:9" x14ac:dyDescent="0.2">
      <c r="A155" s="73"/>
      <c r="B155" s="73"/>
      <c r="C155" s="73"/>
      <c r="D155" s="73"/>
      <c r="E155" s="73"/>
      <c r="F155" s="73"/>
      <c r="G155" s="73"/>
      <c r="H155" s="73"/>
      <c r="I155" s="70"/>
    </row>
    <row r="156" spans="1:9" x14ac:dyDescent="0.2">
      <c r="A156" s="73"/>
      <c r="B156" s="73"/>
      <c r="C156" s="73"/>
      <c r="D156" s="73"/>
      <c r="E156" s="73"/>
      <c r="F156" s="73"/>
      <c r="G156" s="73"/>
      <c r="H156" s="73"/>
      <c r="I156" s="70"/>
    </row>
    <row r="157" spans="1:9" x14ac:dyDescent="0.2">
      <c r="A157" s="73"/>
      <c r="B157" s="73"/>
      <c r="C157" s="73"/>
      <c r="D157" s="73"/>
      <c r="E157" s="73"/>
      <c r="F157" s="73"/>
      <c r="G157" s="73"/>
      <c r="H157" s="73"/>
      <c r="I157" s="70"/>
    </row>
    <row r="158" spans="1:9" x14ac:dyDescent="0.2">
      <c r="A158" s="73"/>
      <c r="B158" s="73"/>
      <c r="C158" s="73"/>
      <c r="D158" s="73"/>
      <c r="E158" s="73"/>
      <c r="F158" s="73"/>
      <c r="G158" s="73"/>
      <c r="H158" s="73"/>
      <c r="I158" s="70"/>
    </row>
    <row r="159" spans="1:9" x14ac:dyDescent="0.2">
      <c r="A159" s="73"/>
      <c r="B159" s="73"/>
      <c r="C159" s="73"/>
      <c r="D159" s="73"/>
      <c r="E159" s="73"/>
      <c r="F159" s="73"/>
      <c r="G159" s="73"/>
      <c r="H159" s="73"/>
      <c r="I159" s="70"/>
    </row>
    <row r="160" spans="1:9" x14ac:dyDescent="0.2">
      <c r="A160" s="73"/>
      <c r="B160" s="73"/>
      <c r="C160" s="73"/>
      <c r="D160" s="73"/>
      <c r="E160" s="73"/>
      <c r="F160" s="73"/>
      <c r="G160" s="73"/>
      <c r="H160" s="73"/>
      <c r="I160" s="70"/>
    </row>
    <row r="161" spans="1:9" x14ac:dyDescent="0.2">
      <c r="A161" s="73"/>
      <c r="B161" s="73"/>
      <c r="C161" s="73"/>
      <c r="D161" s="73"/>
      <c r="E161" s="73"/>
      <c r="F161" s="73"/>
      <c r="G161" s="73"/>
      <c r="H161" s="73"/>
      <c r="I161" s="70"/>
    </row>
    <row r="162" spans="1:9" x14ac:dyDescent="0.2">
      <c r="A162" s="73"/>
      <c r="B162" s="73"/>
      <c r="C162" s="73"/>
      <c r="D162" s="73"/>
      <c r="E162" s="73"/>
      <c r="F162" s="73"/>
      <c r="G162" s="73"/>
      <c r="H162" s="73"/>
      <c r="I162" s="70"/>
    </row>
    <row r="163" spans="1:9" x14ac:dyDescent="0.2">
      <c r="A163" s="73"/>
      <c r="B163" s="73"/>
      <c r="C163" s="73"/>
      <c r="D163" s="73"/>
      <c r="E163" s="73"/>
      <c r="F163" s="73"/>
      <c r="G163" s="73"/>
      <c r="H163" s="73"/>
      <c r="I163" s="70"/>
    </row>
    <row r="164" spans="1:9" x14ac:dyDescent="0.2">
      <c r="A164" s="73"/>
      <c r="B164" s="73"/>
      <c r="C164" s="73"/>
      <c r="D164" s="73"/>
      <c r="E164" s="73"/>
      <c r="F164" s="73"/>
      <c r="G164" s="73"/>
      <c r="H164" s="73"/>
      <c r="I164" s="70"/>
    </row>
    <row r="165" spans="1:9" x14ac:dyDescent="0.2">
      <c r="A165" s="73"/>
      <c r="B165" s="73"/>
      <c r="C165" s="73"/>
      <c r="D165" s="73"/>
      <c r="E165" s="73"/>
      <c r="F165" s="73"/>
      <c r="G165" s="73"/>
      <c r="H165" s="73"/>
      <c r="I165" s="70"/>
    </row>
    <row r="166" spans="1:9" x14ac:dyDescent="0.2">
      <c r="A166" s="73"/>
      <c r="B166" s="73"/>
      <c r="C166" s="73"/>
      <c r="D166" s="73"/>
      <c r="E166" s="73"/>
      <c r="F166" s="73"/>
      <c r="G166" s="73"/>
      <c r="H166" s="73"/>
      <c r="I166" s="70"/>
    </row>
    <row r="167" spans="1:9" x14ac:dyDescent="0.2">
      <c r="A167" s="73"/>
      <c r="B167" s="73"/>
      <c r="C167" s="73"/>
      <c r="D167" s="73"/>
      <c r="E167" s="73"/>
      <c r="F167" s="73"/>
      <c r="G167" s="73"/>
      <c r="H167" s="73"/>
      <c r="I167" s="70"/>
    </row>
    <row r="168" spans="1:9" x14ac:dyDescent="0.2">
      <c r="A168" s="73"/>
      <c r="B168" s="73"/>
      <c r="C168" s="73"/>
      <c r="D168" s="73"/>
      <c r="E168" s="73"/>
      <c r="F168" s="73"/>
      <c r="G168" s="73"/>
      <c r="H168" s="73"/>
      <c r="I168" s="70"/>
    </row>
    <row r="169" spans="1:9" x14ac:dyDescent="0.2">
      <c r="A169" s="73"/>
      <c r="B169" s="73"/>
      <c r="C169" s="73"/>
      <c r="D169" s="73"/>
      <c r="E169" s="73"/>
      <c r="F169" s="73"/>
      <c r="G169" s="73"/>
      <c r="H169" s="73"/>
      <c r="I169" s="70"/>
    </row>
    <row r="170" spans="1:9" x14ac:dyDescent="0.2">
      <c r="A170" s="73"/>
      <c r="B170" s="73"/>
      <c r="C170" s="73"/>
      <c r="D170" s="73"/>
      <c r="E170" s="73"/>
      <c r="F170" s="73"/>
      <c r="G170" s="73"/>
      <c r="H170" s="73"/>
      <c r="I170" s="70"/>
    </row>
    <row r="171" spans="1:9" x14ac:dyDescent="0.2">
      <c r="A171" s="73"/>
      <c r="B171" s="73"/>
      <c r="C171" s="73"/>
      <c r="D171" s="73"/>
      <c r="E171" s="73"/>
      <c r="F171" s="73"/>
      <c r="G171" s="73"/>
      <c r="H171" s="73"/>
      <c r="I171" s="70"/>
    </row>
    <row r="172" spans="1:9" x14ac:dyDescent="0.2">
      <c r="A172" s="73"/>
      <c r="B172" s="73"/>
      <c r="C172" s="73"/>
      <c r="D172" s="73"/>
      <c r="E172" s="73"/>
      <c r="F172" s="73"/>
      <c r="G172" s="73"/>
      <c r="H172" s="73"/>
      <c r="I172" s="70"/>
    </row>
    <row r="173" spans="1:9" x14ac:dyDescent="0.2">
      <c r="A173" s="73"/>
      <c r="B173" s="73"/>
      <c r="C173" s="73"/>
      <c r="D173" s="73"/>
      <c r="E173" s="73"/>
      <c r="F173" s="73"/>
      <c r="G173" s="73"/>
      <c r="H173" s="73"/>
      <c r="I173" s="70"/>
    </row>
    <row r="174" spans="1:9" x14ac:dyDescent="0.2">
      <c r="A174" s="73"/>
      <c r="B174" s="73"/>
      <c r="C174" s="73"/>
      <c r="D174" s="73"/>
      <c r="E174" s="73"/>
      <c r="F174" s="73"/>
      <c r="G174" s="73"/>
      <c r="H174" s="73"/>
      <c r="I174" s="70"/>
    </row>
    <row r="175" spans="1:9" x14ac:dyDescent="0.2">
      <c r="A175" s="73"/>
      <c r="B175" s="73"/>
      <c r="C175" s="73"/>
      <c r="D175" s="73"/>
      <c r="E175" s="73"/>
      <c r="F175" s="73"/>
      <c r="G175" s="73"/>
      <c r="H175" s="73"/>
      <c r="I175" s="70"/>
    </row>
    <row r="176" spans="1:9" x14ac:dyDescent="0.2">
      <c r="A176" s="73"/>
      <c r="B176" s="73"/>
      <c r="C176" s="73"/>
      <c r="D176" s="73"/>
      <c r="E176" s="73"/>
      <c r="F176" s="73"/>
      <c r="G176" s="73"/>
      <c r="H176" s="73"/>
      <c r="I176" s="70"/>
    </row>
    <row r="177" spans="1:9" x14ac:dyDescent="0.2">
      <c r="A177" s="73"/>
      <c r="B177" s="73"/>
      <c r="C177" s="73"/>
      <c r="D177" s="73"/>
      <c r="E177" s="73"/>
      <c r="F177" s="73"/>
      <c r="G177" s="73"/>
      <c r="H177" s="73"/>
      <c r="I177" s="70"/>
    </row>
    <row r="178" spans="1:9" x14ac:dyDescent="0.2">
      <c r="A178" s="73"/>
      <c r="B178" s="73"/>
      <c r="C178" s="73"/>
      <c r="D178" s="73"/>
      <c r="E178" s="73"/>
      <c r="F178" s="73"/>
      <c r="G178" s="73"/>
      <c r="H178" s="73"/>
      <c r="I178" s="70"/>
    </row>
    <row r="179" spans="1:9" x14ac:dyDescent="0.2">
      <c r="A179" s="73"/>
      <c r="B179" s="73"/>
      <c r="C179" s="73"/>
      <c r="D179" s="73"/>
      <c r="E179" s="73"/>
      <c r="F179" s="73"/>
      <c r="G179" s="73"/>
      <c r="H179" s="73"/>
      <c r="I179" s="70"/>
    </row>
    <row r="180" spans="1:9" x14ac:dyDescent="0.2">
      <c r="A180" s="73"/>
      <c r="B180" s="73"/>
      <c r="C180" s="73"/>
      <c r="D180" s="73"/>
      <c r="E180" s="73"/>
      <c r="F180" s="73"/>
      <c r="G180" s="73"/>
      <c r="H180" s="73"/>
      <c r="I180" s="70"/>
    </row>
    <row r="181" spans="1:9" x14ac:dyDescent="0.2">
      <c r="A181" s="73"/>
      <c r="B181" s="73"/>
      <c r="C181" s="73"/>
      <c r="D181" s="73"/>
      <c r="E181" s="73"/>
      <c r="F181" s="73"/>
      <c r="G181" s="73"/>
      <c r="H181" s="73"/>
      <c r="I181" s="70"/>
    </row>
    <row r="182" spans="1:9" x14ac:dyDescent="0.2">
      <c r="A182" s="73"/>
      <c r="B182" s="73"/>
      <c r="C182" s="73"/>
      <c r="D182" s="73"/>
      <c r="E182" s="73"/>
      <c r="F182" s="73"/>
      <c r="G182" s="73"/>
      <c r="H182" s="73"/>
      <c r="I182" s="70"/>
    </row>
    <row r="183" spans="1:9" x14ac:dyDescent="0.2">
      <c r="A183" s="73"/>
      <c r="B183" s="73"/>
      <c r="C183" s="73"/>
      <c r="D183" s="73"/>
      <c r="E183" s="73"/>
      <c r="F183" s="73"/>
      <c r="G183" s="73"/>
      <c r="H183" s="73"/>
      <c r="I183" s="70"/>
    </row>
    <row r="184" spans="1:9" x14ac:dyDescent="0.2">
      <c r="A184" s="73"/>
      <c r="B184" s="73"/>
      <c r="C184" s="73"/>
      <c r="D184" s="73"/>
      <c r="E184" s="73"/>
      <c r="F184" s="73"/>
      <c r="G184" s="73"/>
      <c r="H184" s="73"/>
      <c r="I184" s="70"/>
    </row>
    <row r="185" spans="1:9" x14ac:dyDescent="0.2">
      <c r="A185" s="73"/>
      <c r="B185" s="73"/>
      <c r="C185" s="73"/>
      <c r="D185" s="73"/>
      <c r="E185" s="73"/>
      <c r="F185" s="73"/>
      <c r="G185" s="73"/>
      <c r="H185" s="73"/>
      <c r="I185" s="70"/>
    </row>
    <row r="186" spans="1:9" x14ac:dyDescent="0.2">
      <c r="A186" s="73"/>
      <c r="B186" s="73"/>
      <c r="C186" s="73"/>
      <c r="D186" s="73"/>
      <c r="E186" s="73"/>
      <c r="F186" s="73"/>
      <c r="G186" s="73"/>
      <c r="H186" s="73"/>
      <c r="I186" s="70"/>
    </row>
    <row r="187" spans="1:9" x14ac:dyDescent="0.2">
      <c r="A187" s="73"/>
      <c r="B187" s="73"/>
      <c r="C187" s="73"/>
      <c r="D187" s="73"/>
      <c r="E187" s="73"/>
      <c r="F187" s="73"/>
      <c r="G187" s="73"/>
      <c r="H187" s="73"/>
      <c r="I187" s="70"/>
    </row>
    <row r="188" spans="1:9" x14ac:dyDescent="0.2">
      <c r="A188" s="73"/>
      <c r="B188" s="73"/>
      <c r="C188" s="73"/>
      <c r="D188" s="73"/>
      <c r="E188" s="73"/>
      <c r="F188" s="73"/>
      <c r="G188" s="73"/>
      <c r="H188" s="73"/>
      <c r="I188" s="70"/>
    </row>
    <row r="189" spans="1:9" x14ac:dyDescent="0.2">
      <c r="A189" s="73"/>
      <c r="B189" s="73"/>
      <c r="C189" s="73"/>
      <c r="D189" s="73"/>
      <c r="E189" s="73"/>
      <c r="F189" s="73"/>
      <c r="G189" s="73"/>
      <c r="H189" s="73"/>
      <c r="I189" s="70"/>
    </row>
    <row r="190" spans="1:9" x14ac:dyDescent="0.2">
      <c r="A190" s="73"/>
      <c r="B190" s="73"/>
      <c r="C190" s="73"/>
      <c r="D190" s="73"/>
      <c r="E190" s="73"/>
      <c r="F190" s="73"/>
      <c r="G190" s="73"/>
      <c r="H190" s="73"/>
      <c r="I190" s="70"/>
    </row>
    <row r="191" spans="1:9" x14ac:dyDescent="0.2">
      <c r="A191" s="73"/>
      <c r="B191" s="73"/>
      <c r="C191" s="73"/>
      <c r="D191" s="73"/>
      <c r="E191" s="73"/>
      <c r="F191" s="73"/>
      <c r="G191" s="73"/>
      <c r="H191" s="73"/>
      <c r="I191" s="70"/>
    </row>
    <row r="192" spans="1:9" x14ac:dyDescent="0.2">
      <c r="A192" s="73"/>
      <c r="B192" s="73"/>
      <c r="C192" s="73"/>
      <c r="D192" s="73"/>
      <c r="E192" s="73"/>
      <c r="F192" s="73"/>
      <c r="G192" s="73"/>
      <c r="H192" s="73"/>
      <c r="I192" s="70"/>
    </row>
    <row r="193" spans="1:9" x14ac:dyDescent="0.2">
      <c r="A193" s="73"/>
      <c r="B193" s="73"/>
      <c r="C193" s="73"/>
      <c r="D193" s="73"/>
      <c r="E193" s="73"/>
      <c r="F193" s="73"/>
      <c r="G193" s="73"/>
      <c r="H193" s="73"/>
      <c r="I193" s="70"/>
    </row>
    <row r="194" spans="1:9" x14ac:dyDescent="0.2">
      <c r="A194" s="73"/>
      <c r="B194" s="73"/>
      <c r="C194" s="73"/>
      <c r="D194" s="73"/>
      <c r="E194" s="73"/>
      <c r="F194" s="73"/>
      <c r="G194" s="73"/>
      <c r="H194" s="73"/>
      <c r="I194" s="70"/>
    </row>
    <row r="195" spans="1:9" x14ac:dyDescent="0.2">
      <c r="A195" s="73"/>
      <c r="B195" s="73"/>
      <c r="C195" s="73"/>
      <c r="D195" s="73"/>
      <c r="E195" s="73"/>
      <c r="F195" s="73"/>
      <c r="G195" s="73"/>
      <c r="H195" s="73"/>
      <c r="I195" s="70"/>
    </row>
    <row r="196" spans="1:9" x14ac:dyDescent="0.2">
      <c r="A196" s="73"/>
      <c r="B196" s="73"/>
      <c r="C196" s="73"/>
      <c r="D196" s="73"/>
      <c r="E196" s="73"/>
      <c r="F196" s="73"/>
      <c r="G196" s="73"/>
      <c r="H196" s="73"/>
      <c r="I196" s="70"/>
    </row>
    <row r="197" spans="1:9" x14ac:dyDescent="0.2">
      <c r="A197" s="73"/>
      <c r="B197" s="73"/>
      <c r="C197" s="73"/>
      <c r="D197" s="73"/>
      <c r="E197" s="73"/>
      <c r="F197" s="73"/>
      <c r="G197" s="73"/>
      <c r="H197" s="73"/>
      <c r="I197" s="70"/>
    </row>
    <row r="198" spans="1:9" x14ac:dyDescent="0.2">
      <c r="A198" s="73"/>
      <c r="B198" s="73"/>
      <c r="C198" s="73"/>
      <c r="D198" s="73"/>
      <c r="E198" s="73"/>
      <c r="F198" s="73"/>
      <c r="G198" s="73"/>
      <c r="H198" s="73"/>
      <c r="I198" s="70"/>
    </row>
    <row r="199" spans="1:9" x14ac:dyDescent="0.2">
      <c r="A199" s="73"/>
      <c r="B199" s="73"/>
      <c r="C199" s="73"/>
      <c r="D199" s="73"/>
      <c r="E199" s="73"/>
      <c r="F199" s="73"/>
      <c r="G199" s="73"/>
      <c r="H199" s="73"/>
      <c r="I199" s="70"/>
    </row>
    <row r="200" spans="1:9" x14ac:dyDescent="0.2">
      <c r="A200" s="73"/>
      <c r="B200" s="73"/>
      <c r="C200" s="73"/>
      <c r="D200" s="73"/>
      <c r="E200" s="73"/>
      <c r="F200" s="73"/>
      <c r="G200" s="73"/>
      <c r="H200" s="73"/>
      <c r="I200" s="70"/>
    </row>
    <row r="201" spans="1:9" x14ac:dyDescent="0.2">
      <c r="A201" s="73"/>
      <c r="B201" s="73"/>
      <c r="C201" s="73"/>
      <c r="D201" s="73"/>
      <c r="E201" s="73"/>
      <c r="F201" s="73"/>
      <c r="G201" s="73"/>
      <c r="H201" s="73"/>
      <c r="I201" s="70"/>
    </row>
    <row r="202" spans="1:9" x14ac:dyDescent="0.2">
      <c r="A202" s="73"/>
      <c r="B202" s="73"/>
      <c r="C202" s="73"/>
      <c r="D202" s="73"/>
      <c r="E202" s="73"/>
      <c r="F202" s="73"/>
      <c r="G202" s="73"/>
      <c r="H202" s="73"/>
      <c r="I202" s="70"/>
    </row>
    <row r="203" spans="1:9" x14ac:dyDescent="0.2">
      <c r="A203" s="73"/>
      <c r="B203" s="73"/>
      <c r="C203" s="73"/>
      <c r="D203" s="73"/>
      <c r="E203" s="73"/>
      <c r="F203" s="73"/>
      <c r="G203" s="73"/>
      <c r="H203" s="73"/>
      <c r="I203" s="70"/>
    </row>
    <row r="204" spans="1:9" x14ac:dyDescent="0.2">
      <c r="A204" s="73"/>
      <c r="B204" s="73"/>
      <c r="C204" s="73"/>
      <c r="D204" s="73"/>
      <c r="E204" s="73"/>
      <c r="F204" s="73"/>
      <c r="G204" s="73"/>
      <c r="H204" s="73"/>
      <c r="I204" s="70"/>
    </row>
    <row r="205" spans="1:9" x14ac:dyDescent="0.2">
      <c r="A205" s="73"/>
      <c r="B205" s="73"/>
      <c r="C205" s="73"/>
      <c r="D205" s="73"/>
      <c r="E205" s="73"/>
      <c r="F205" s="73"/>
      <c r="G205" s="73"/>
      <c r="H205" s="73"/>
      <c r="I205" s="70"/>
    </row>
    <row r="206" spans="1:9" x14ac:dyDescent="0.2">
      <c r="A206" s="73"/>
      <c r="B206" s="73"/>
      <c r="C206" s="73"/>
      <c r="D206" s="73"/>
      <c r="E206" s="73"/>
      <c r="F206" s="73"/>
      <c r="G206" s="73"/>
      <c r="H206" s="73"/>
      <c r="I206" s="70"/>
    </row>
    <row r="207" spans="1:9" x14ac:dyDescent="0.2">
      <c r="A207" s="73"/>
      <c r="B207" s="73"/>
      <c r="C207" s="73"/>
      <c r="D207" s="73"/>
      <c r="E207" s="73"/>
      <c r="F207" s="73"/>
      <c r="G207" s="73"/>
      <c r="H207" s="73"/>
      <c r="I207" s="70"/>
    </row>
    <row r="208" spans="1:9" x14ac:dyDescent="0.2">
      <c r="A208" s="73"/>
      <c r="B208" s="73"/>
      <c r="C208" s="73"/>
      <c r="D208" s="73"/>
      <c r="E208" s="73"/>
      <c r="F208" s="73"/>
      <c r="G208" s="73"/>
      <c r="H208" s="73"/>
      <c r="I208" s="70"/>
    </row>
    <row r="209" spans="1:9" x14ac:dyDescent="0.2">
      <c r="A209" s="73"/>
      <c r="B209" s="73"/>
      <c r="C209" s="73"/>
      <c r="D209" s="73"/>
      <c r="E209" s="73"/>
      <c r="F209" s="73"/>
      <c r="G209" s="73"/>
      <c r="H209" s="73"/>
      <c r="I209" s="70"/>
    </row>
    <row r="210" spans="1:9" x14ac:dyDescent="0.2">
      <c r="A210" s="73"/>
      <c r="B210" s="73"/>
      <c r="C210" s="73"/>
      <c r="D210" s="73"/>
      <c r="E210" s="73"/>
      <c r="F210" s="73"/>
      <c r="G210" s="73"/>
      <c r="H210" s="73"/>
      <c r="I210" s="70"/>
    </row>
    <row r="211" spans="1:9" x14ac:dyDescent="0.2">
      <c r="A211" s="73"/>
      <c r="B211" s="73"/>
      <c r="C211" s="73"/>
      <c r="D211" s="73"/>
      <c r="E211" s="73"/>
      <c r="F211" s="73"/>
      <c r="G211" s="73"/>
      <c r="H211" s="73"/>
      <c r="I211" s="70"/>
    </row>
    <row r="212" spans="1:9" x14ac:dyDescent="0.2">
      <c r="A212" s="73"/>
      <c r="B212" s="73"/>
      <c r="C212" s="73"/>
      <c r="D212" s="73"/>
      <c r="E212" s="73"/>
      <c r="F212" s="73"/>
      <c r="G212" s="73"/>
      <c r="H212" s="73"/>
      <c r="I212" s="70"/>
    </row>
    <row r="213" spans="1:9" x14ac:dyDescent="0.2">
      <c r="A213" s="73"/>
      <c r="B213" s="73"/>
      <c r="C213" s="73"/>
      <c r="D213" s="73"/>
      <c r="E213" s="73"/>
      <c r="F213" s="73"/>
      <c r="G213" s="73"/>
      <c r="H213" s="73"/>
      <c r="I213" s="70"/>
    </row>
    <row r="214" spans="1:9" x14ac:dyDescent="0.2">
      <c r="A214" s="73"/>
      <c r="B214" s="73"/>
      <c r="C214" s="73"/>
      <c r="D214" s="73"/>
      <c r="E214" s="73"/>
      <c r="F214" s="73"/>
      <c r="G214" s="73"/>
      <c r="H214" s="73"/>
      <c r="I214" s="70"/>
    </row>
    <row r="215" spans="1:9" x14ac:dyDescent="0.2">
      <c r="A215" s="73"/>
      <c r="B215" s="73"/>
      <c r="C215" s="73"/>
      <c r="D215" s="73"/>
      <c r="E215" s="73"/>
      <c r="F215" s="73"/>
      <c r="G215" s="73"/>
      <c r="H215" s="73"/>
      <c r="I215" s="70"/>
    </row>
    <row r="216" spans="1:9" x14ac:dyDescent="0.2">
      <c r="A216" s="73"/>
      <c r="B216" s="73"/>
      <c r="C216" s="73"/>
      <c r="D216" s="73"/>
      <c r="E216" s="73"/>
      <c r="F216" s="73"/>
      <c r="G216" s="73"/>
      <c r="H216" s="73"/>
      <c r="I216" s="70"/>
    </row>
    <row r="217" spans="1:9" x14ac:dyDescent="0.2">
      <c r="A217" s="73"/>
      <c r="B217" s="73"/>
      <c r="C217" s="73"/>
      <c r="D217" s="73"/>
      <c r="E217" s="73"/>
      <c r="F217" s="73"/>
      <c r="G217" s="73"/>
      <c r="H217" s="73"/>
      <c r="I217" s="70"/>
    </row>
    <row r="218" spans="1:9" x14ac:dyDescent="0.2">
      <c r="A218" s="73"/>
      <c r="B218" s="73"/>
      <c r="C218" s="73"/>
      <c r="D218" s="73"/>
      <c r="E218" s="73"/>
      <c r="F218" s="73"/>
      <c r="G218" s="73"/>
      <c r="H218" s="73"/>
      <c r="I218" s="70"/>
    </row>
    <row r="219" spans="1:9" x14ac:dyDescent="0.2">
      <c r="A219" s="73"/>
      <c r="B219" s="73"/>
      <c r="C219" s="73"/>
      <c r="D219" s="73"/>
      <c r="E219" s="73"/>
      <c r="F219" s="73"/>
      <c r="G219" s="73"/>
      <c r="H219" s="73"/>
      <c r="I219" s="70"/>
    </row>
    <row r="220" spans="1:9" x14ac:dyDescent="0.2">
      <c r="A220" s="73"/>
      <c r="B220" s="73"/>
      <c r="C220" s="73"/>
      <c r="D220" s="73"/>
      <c r="E220" s="73"/>
      <c r="F220" s="73"/>
      <c r="G220" s="73"/>
      <c r="H220" s="73"/>
      <c r="I220" s="70"/>
    </row>
    <row r="221" spans="1:9" x14ac:dyDescent="0.2">
      <c r="A221" s="73"/>
      <c r="B221" s="73"/>
      <c r="C221" s="73"/>
      <c r="D221" s="73"/>
      <c r="E221" s="73"/>
      <c r="F221" s="73"/>
      <c r="G221" s="73"/>
      <c r="H221" s="73"/>
      <c r="I221" s="70"/>
    </row>
    <row r="222" spans="1:9" x14ac:dyDescent="0.2">
      <c r="A222" s="73"/>
      <c r="B222" s="73"/>
      <c r="C222" s="73"/>
      <c r="D222" s="73"/>
      <c r="E222" s="73"/>
      <c r="F222" s="73"/>
      <c r="G222" s="73"/>
      <c r="H222" s="73"/>
      <c r="I222" s="70"/>
    </row>
    <row r="223" spans="1:9" x14ac:dyDescent="0.2">
      <c r="A223" s="73"/>
      <c r="B223" s="73"/>
      <c r="C223" s="73"/>
      <c r="D223" s="73"/>
      <c r="E223" s="73"/>
      <c r="F223" s="73"/>
      <c r="G223" s="73"/>
      <c r="H223" s="73"/>
      <c r="I223" s="70"/>
    </row>
    <row r="224" spans="1:9" x14ac:dyDescent="0.2">
      <c r="A224" s="73"/>
      <c r="B224" s="73"/>
      <c r="C224" s="73"/>
      <c r="D224" s="73"/>
      <c r="E224" s="73"/>
      <c r="F224" s="73"/>
      <c r="G224" s="73"/>
      <c r="H224" s="73"/>
      <c r="I224" s="70"/>
    </row>
    <row r="225" spans="1:9" x14ac:dyDescent="0.2">
      <c r="A225" s="73"/>
      <c r="B225" s="73"/>
      <c r="C225" s="73"/>
      <c r="D225" s="73"/>
      <c r="E225" s="73"/>
      <c r="F225" s="73"/>
      <c r="G225" s="73"/>
      <c r="H225" s="73"/>
      <c r="I225" s="70"/>
    </row>
    <row r="226" spans="1:9" x14ac:dyDescent="0.2">
      <c r="A226" s="73"/>
      <c r="B226" s="73"/>
      <c r="C226" s="73"/>
      <c r="D226" s="73"/>
      <c r="E226" s="73"/>
      <c r="F226" s="73"/>
      <c r="G226" s="73"/>
      <c r="H226" s="73"/>
      <c r="I226" s="70"/>
    </row>
    <row r="227" spans="1:9" x14ac:dyDescent="0.2">
      <c r="A227" s="73"/>
      <c r="B227" s="73"/>
      <c r="C227" s="73"/>
      <c r="D227" s="73"/>
      <c r="E227" s="73"/>
      <c r="F227" s="73"/>
      <c r="G227" s="73"/>
      <c r="H227" s="73"/>
      <c r="I227" s="70"/>
    </row>
    <row r="228" spans="1:9" x14ac:dyDescent="0.2">
      <c r="A228" s="73"/>
      <c r="B228" s="73"/>
      <c r="C228" s="73"/>
      <c r="D228" s="73"/>
      <c r="E228" s="73"/>
      <c r="F228" s="73"/>
      <c r="G228" s="73"/>
      <c r="H228" s="73"/>
      <c r="I228" s="70"/>
    </row>
    <row r="229" spans="1:9" x14ac:dyDescent="0.2">
      <c r="A229" s="73"/>
      <c r="B229" s="73"/>
      <c r="C229" s="73"/>
      <c r="D229" s="73"/>
      <c r="E229" s="73"/>
      <c r="F229" s="73"/>
      <c r="G229" s="73"/>
      <c r="H229" s="73"/>
      <c r="I229" s="70"/>
    </row>
    <row r="230" spans="1:9" x14ac:dyDescent="0.2">
      <c r="A230" s="73"/>
      <c r="B230" s="73"/>
      <c r="C230" s="73"/>
      <c r="D230" s="73"/>
      <c r="E230" s="73"/>
      <c r="F230" s="73"/>
      <c r="G230" s="73"/>
      <c r="H230" s="73"/>
      <c r="I230" s="70"/>
    </row>
    <row r="231" spans="1:9" x14ac:dyDescent="0.2">
      <c r="A231" s="73"/>
      <c r="B231" s="73"/>
      <c r="C231" s="73"/>
      <c r="D231" s="73"/>
      <c r="E231" s="73"/>
      <c r="F231" s="73"/>
      <c r="G231" s="73"/>
      <c r="H231" s="73"/>
      <c r="I231" s="70"/>
    </row>
    <row r="232" spans="1:9" x14ac:dyDescent="0.2">
      <c r="A232" s="73"/>
      <c r="B232" s="73"/>
      <c r="C232" s="73"/>
      <c r="D232" s="73"/>
      <c r="E232" s="73"/>
      <c r="F232" s="73"/>
      <c r="G232" s="73"/>
      <c r="H232" s="73"/>
      <c r="I232" s="70"/>
    </row>
    <row r="233" spans="1:9" x14ac:dyDescent="0.2">
      <c r="A233" s="73"/>
      <c r="B233" s="73"/>
      <c r="C233" s="73"/>
      <c r="D233" s="73"/>
      <c r="E233" s="73"/>
      <c r="F233" s="73"/>
      <c r="G233" s="73"/>
      <c r="H233" s="73"/>
      <c r="I233" s="70"/>
    </row>
    <row r="234" spans="1:9" x14ac:dyDescent="0.2">
      <c r="A234" s="73"/>
      <c r="B234" s="73"/>
      <c r="C234" s="73"/>
      <c r="D234" s="73"/>
      <c r="E234" s="73"/>
      <c r="F234" s="73"/>
      <c r="G234" s="73"/>
      <c r="H234" s="73"/>
      <c r="I234" s="70"/>
    </row>
    <row r="235" spans="1:9" x14ac:dyDescent="0.2">
      <c r="A235" s="73"/>
      <c r="B235" s="73"/>
      <c r="C235" s="73"/>
      <c r="D235" s="73"/>
      <c r="E235" s="73"/>
      <c r="F235" s="73"/>
      <c r="G235" s="73"/>
      <c r="H235" s="73"/>
      <c r="I235" s="70"/>
    </row>
    <row r="236" spans="1:9" x14ac:dyDescent="0.2">
      <c r="A236" s="73"/>
      <c r="B236" s="73"/>
      <c r="C236" s="73"/>
      <c r="D236" s="73"/>
      <c r="E236" s="73"/>
      <c r="F236" s="73"/>
      <c r="G236" s="73"/>
      <c r="H236" s="73"/>
      <c r="I236" s="70"/>
    </row>
    <row r="237" spans="1:9" x14ac:dyDescent="0.2">
      <c r="A237" s="73"/>
      <c r="B237" s="73"/>
      <c r="C237" s="73"/>
      <c r="D237" s="73"/>
      <c r="E237" s="73"/>
      <c r="F237" s="73"/>
      <c r="G237" s="73"/>
      <c r="H237" s="73"/>
      <c r="I237" s="70"/>
    </row>
    <row r="238" spans="1:9" x14ac:dyDescent="0.2">
      <c r="A238" s="73"/>
      <c r="B238" s="73"/>
      <c r="C238" s="73"/>
      <c r="D238" s="73"/>
      <c r="E238" s="73"/>
      <c r="F238" s="73"/>
      <c r="G238" s="73"/>
      <c r="H238" s="73"/>
      <c r="I238" s="70"/>
    </row>
    <row r="239" spans="1:9" x14ac:dyDescent="0.2">
      <c r="A239" s="73"/>
      <c r="B239" s="73"/>
      <c r="C239" s="73"/>
      <c r="D239" s="73"/>
      <c r="E239" s="73"/>
      <c r="F239" s="73"/>
      <c r="G239" s="73"/>
      <c r="H239" s="73"/>
      <c r="I239" s="70"/>
    </row>
    <row r="240" spans="1:9" x14ac:dyDescent="0.2">
      <c r="A240" s="73"/>
      <c r="B240" s="73"/>
      <c r="C240" s="73"/>
      <c r="D240" s="73"/>
      <c r="E240" s="73"/>
      <c r="F240" s="73"/>
      <c r="G240" s="73"/>
      <c r="H240" s="73"/>
      <c r="I240" s="70"/>
    </row>
    <row r="241" spans="1:9" x14ac:dyDescent="0.2">
      <c r="A241" s="73"/>
      <c r="B241" s="73"/>
      <c r="C241" s="73"/>
      <c r="D241" s="73"/>
      <c r="E241" s="73"/>
      <c r="F241" s="73"/>
      <c r="G241" s="73"/>
      <c r="H241" s="73"/>
      <c r="I241" s="70"/>
    </row>
    <row r="242" spans="1:9" x14ac:dyDescent="0.2">
      <c r="A242" s="73"/>
      <c r="B242" s="73"/>
      <c r="C242" s="73"/>
      <c r="D242" s="73"/>
      <c r="E242" s="73"/>
      <c r="F242" s="73"/>
      <c r="G242" s="73"/>
      <c r="H242" s="73"/>
      <c r="I242" s="70"/>
    </row>
    <row r="243" spans="1:9" x14ac:dyDescent="0.2">
      <c r="A243" s="73"/>
      <c r="B243" s="73"/>
      <c r="C243" s="73"/>
      <c r="D243" s="73"/>
      <c r="E243" s="73"/>
      <c r="F243" s="73"/>
      <c r="G243" s="73"/>
      <c r="H243" s="73"/>
      <c r="I243" s="70"/>
    </row>
    <row r="244" spans="1:9" x14ac:dyDescent="0.2">
      <c r="A244" s="73"/>
      <c r="B244" s="73"/>
      <c r="C244" s="73"/>
      <c r="D244" s="73"/>
      <c r="E244" s="73"/>
      <c r="F244" s="73"/>
      <c r="G244" s="73"/>
      <c r="H244" s="73"/>
      <c r="I244" s="70"/>
    </row>
    <row r="245" spans="1:9" x14ac:dyDescent="0.2">
      <c r="A245" s="73"/>
      <c r="B245" s="73"/>
      <c r="C245" s="73"/>
      <c r="D245" s="73"/>
      <c r="E245" s="73"/>
      <c r="F245" s="73"/>
      <c r="G245" s="73"/>
      <c r="H245" s="73"/>
      <c r="I245" s="70"/>
    </row>
    <row r="246" spans="1:9" x14ac:dyDescent="0.2">
      <c r="A246" s="73"/>
      <c r="B246" s="73"/>
      <c r="C246" s="73"/>
      <c r="D246" s="73"/>
      <c r="E246" s="73"/>
      <c r="F246" s="73"/>
      <c r="G246" s="73"/>
      <c r="H246" s="73"/>
      <c r="I246" s="70"/>
    </row>
    <row r="247" spans="1:9" x14ac:dyDescent="0.2">
      <c r="A247" s="73"/>
      <c r="B247" s="73"/>
      <c r="C247" s="73"/>
      <c r="D247" s="73"/>
      <c r="E247" s="73"/>
      <c r="F247" s="73"/>
      <c r="G247" s="73"/>
      <c r="H247" s="73"/>
      <c r="I247" s="70"/>
    </row>
    <row r="248" spans="1:9" x14ac:dyDescent="0.2">
      <c r="A248" s="73"/>
      <c r="B248" s="73"/>
      <c r="C248" s="73"/>
      <c r="D248" s="73"/>
      <c r="E248" s="73"/>
      <c r="F248" s="73"/>
      <c r="G248" s="73"/>
      <c r="H248" s="73"/>
      <c r="I248" s="70"/>
    </row>
    <row r="249" spans="1:9" x14ac:dyDescent="0.2">
      <c r="A249" s="73"/>
      <c r="B249" s="73"/>
      <c r="C249" s="73"/>
      <c r="D249" s="73"/>
      <c r="E249" s="73"/>
      <c r="F249" s="73"/>
      <c r="G249" s="73"/>
      <c r="H249" s="73"/>
      <c r="I249" s="70"/>
    </row>
    <row r="250" spans="1:9" x14ac:dyDescent="0.2">
      <c r="A250" s="73"/>
      <c r="B250" s="73"/>
      <c r="C250" s="73"/>
      <c r="D250" s="73"/>
      <c r="E250" s="73"/>
      <c r="F250" s="73"/>
      <c r="G250" s="73"/>
      <c r="H250" s="73"/>
      <c r="I250" s="70"/>
    </row>
    <row r="251" spans="1:9" x14ac:dyDescent="0.2">
      <c r="A251" s="73"/>
      <c r="B251" s="73"/>
      <c r="C251" s="73"/>
      <c r="D251" s="73"/>
      <c r="E251" s="73"/>
      <c r="F251" s="73"/>
      <c r="G251" s="73"/>
      <c r="H251" s="73"/>
      <c r="I251" s="70"/>
    </row>
    <row r="252" spans="1:9" x14ac:dyDescent="0.2">
      <c r="A252" s="73"/>
      <c r="B252" s="73"/>
      <c r="C252" s="73"/>
      <c r="D252" s="73"/>
      <c r="E252" s="73"/>
      <c r="F252" s="73"/>
      <c r="G252" s="73"/>
      <c r="H252" s="73"/>
      <c r="I252" s="70"/>
    </row>
    <row r="253" spans="1:9" x14ac:dyDescent="0.2">
      <c r="A253" s="73"/>
      <c r="B253" s="73"/>
      <c r="C253" s="73"/>
      <c r="D253" s="73"/>
      <c r="E253" s="73"/>
      <c r="F253" s="73"/>
      <c r="G253" s="73"/>
      <c r="H253" s="73"/>
      <c r="I253" s="70"/>
    </row>
    <row r="254" spans="1:9" x14ac:dyDescent="0.2">
      <c r="A254" s="73"/>
      <c r="B254" s="73"/>
      <c r="C254" s="73"/>
      <c r="D254" s="73"/>
      <c r="E254" s="73"/>
      <c r="F254" s="73"/>
      <c r="G254" s="73"/>
      <c r="H254" s="73"/>
      <c r="I254" s="70"/>
    </row>
    <row r="255" spans="1:9" x14ac:dyDescent="0.2">
      <c r="A255" s="73"/>
      <c r="B255" s="73"/>
      <c r="C255" s="73"/>
      <c r="D255" s="73"/>
      <c r="E255" s="73"/>
      <c r="F255" s="73"/>
      <c r="G255" s="73"/>
      <c r="H255" s="73"/>
      <c r="I255" s="70"/>
    </row>
    <row r="256" spans="1:9" x14ac:dyDescent="0.2">
      <c r="A256" s="73"/>
      <c r="B256" s="73"/>
      <c r="C256" s="73"/>
      <c r="D256" s="73"/>
      <c r="E256" s="73"/>
      <c r="F256" s="73"/>
      <c r="G256" s="73"/>
      <c r="H256" s="73"/>
      <c r="I256" s="70"/>
    </row>
    <row r="257" spans="1:9" x14ac:dyDescent="0.2">
      <c r="A257" s="73"/>
      <c r="B257" s="73"/>
      <c r="C257" s="73"/>
      <c r="D257" s="73"/>
      <c r="E257" s="73"/>
      <c r="F257" s="73"/>
      <c r="G257" s="73"/>
      <c r="H257" s="73"/>
      <c r="I257" s="70"/>
    </row>
    <row r="258" spans="1:9" x14ac:dyDescent="0.2">
      <c r="A258" s="73"/>
      <c r="B258" s="73"/>
      <c r="C258" s="73"/>
      <c r="D258" s="73"/>
      <c r="E258" s="73"/>
      <c r="F258" s="73"/>
      <c r="G258" s="73"/>
      <c r="H258" s="73"/>
      <c r="I258" s="70"/>
    </row>
    <row r="259" spans="1:9" x14ac:dyDescent="0.2">
      <c r="A259" s="73"/>
      <c r="B259" s="73"/>
      <c r="C259" s="73"/>
      <c r="D259" s="73"/>
      <c r="E259" s="73"/>
      <c r="F259" s="73"/>
      <c r="G259" s="73"/>
      <c r="H259" s="73"/>
      <c r="I259" s="70"/>
    </row>
    <row r="260" spans="1:9" x14ac:dyDescent="0.2">
      <c r="A260" s="73"/>
      <c r="B260" s="73"/>
      <c r="C260" s="73"/>
      <c r="D260" s="73"/>
      <c r="E260" s="73"/>
      <c r="F260" s="73"/>
      <c r="G260" s="73"/>
      <c r="H260" s="73"/>
      <c r="I260" s="70"/>
    </row>
    <row r="261" spans="1:9" x14ac:dyDescent="0.2">
      <c r="A261" s="73"/>
      <c r="B261" s="73"/>
      <c r="C261" s="73"/>
      <c r="D261" s="73"/>
      <c r="E261" s="73"/>
      <c r="F261" s="73"/>
      <c r="G261" s="73"/>
      <c r="H261" s="73"/>
      <c r="I261" s="70"/>
    </row>
    <row r="262" spans="1:9" x14ac:dyDescent="0.2">
      <c r="A262" s="73"/>
      <c r="B262" s="73"/>
      <c r="C262" s="73"/>
      <c r="D262" s="73"/>
      <c r="E262" s="73"/>
      <c r="F262" s="73"/>
      <c r="G262" s="73"/>
      <c r="H262" s="73"/>
      <c r="I262" s="70"/>
    </row>
    <row r="263" spans="1:9" x14ac:dyDescent="0.2">
      <c r="A263" s="73"/>
      <c r="B263" s="73"/>
      <c r="C263" s="73"/>
      <c r="D263" s="73"/>
      <c r="E263" s="73"/>
      <c r="F263" s="73"/>
      <c r="G263" s="73"/>
      <c r="H263" s="73"/>
      <c r="I263" s="70"/>
    </row>
    <row r="264" spans="1:9" x14ac:dyDescent="0.2">
      <c r="A264" s="73"/>
      <c r="B264" s="73"/>
      <c r="C264" s="73"/>
      <c r="D264" s="73"/>
      <c r="E264" s="73"/>
      <c r="F264" s="73"/>
      <c r="G264" s="73"/>
      <c r="H264" s="73"/>
      <c r="I264" s="70"/>
    </row>
    <row r="265" spans="1:9" x14ac:dyDescent="0.2">
      <c r="A265" s="73"/>
      <c r="B265" s="73"/>
      <c r="C265" s="73"/>
      <c r="D265" s="73"/>
      <c r="E265" s="73"/>
      <c r="F265" s="73"/>
      <c r="G265" s="73"/>
      <c r="H265" s="73"/>
      <c r="I265" s="70"/>
    </row>
    <row r="266" spans="1:9" x14ac:dyDescent="0.2">
      <c r="A266" s="73"/>
      <c r="B266" s="73"/>
      <c r="C266" s="73"/>
      <c r="D266" s="73"/>
      <c r="E266" s="73"/>
      <c r="F266" s="73"/>
      <c r="G266" s="73"/>
      <c r="H266" s="73"/>
      <c r="I266" s="70"/>
    </row>
    <row r="267" spans="1:9" x14ac:dyDescent="0.2">
      <c r="A267" s="73"/>
      <c r="B267" s="73"/>
      <c r="C267" s="73"/>
      <c r="D267" s="73"/>
      <c r="E267" s="73"/>
      <c r="F267" s="73"/>
      <c r="G267" s="73"/>
      <c r="H267" s="73"/>
      <c r="I267" s="70"/>
    </row>
    <row r="268" spans="1:9" x14ac:dyDescent="0.2">
      <c r="A268" s="73"/>
      <c r="B268" s="73"/>
      <c r="C268" s="73"/>
      <c r="D268" s="73"/>
      <c r="E268" s="73"/>
      <c r="F268" s="73"/>
      <c r="G268" s="73"/>
      <c r="H268" s="73"/>
      <c r="I268" s="70"/>
    </row>
    <row r="269" spans="1:9" x14ac:dyDescent="0.2">
      <c r="A269" s="73"/>
      <c r="B269" s="73"/>
      <c r="C269" s="73"/>
      <c r="D269" s="73"/>
      <c r="E269" s="73"/>
      <c r="F269" s="73"/>
      <c r="G269" s="73"/>
      <c r="H269" s="73"/>
      <c r="I269" s="70"/>
    </row>
    <row r="270" spans="1:9" x14ac:dyDescent="0.2">
      <c r="A270" s="73"/>
      <c r="B270" s="73"/>
      <c r="C270" s="73"/>
      <c r="D270" s="73"/>
      <c r="E270" s="73"/>
      <c r="F270" s="73"/>
      <c r="G270" s="73"/>
      <c r="H270" s="73"/>
      <c r="I270" s="70"/>
    </row>
    <row r="271" spans="1:9" x14ac:dyDescent="0.2">
      <c r="A271" s="73"/>
      <c r="B271" s="73"/>
      <c r="C271" s="73"/>
      <c r="D271" s="73"/>
      <c r="E271" s="73"/>
      <c r="F271" s="73"/>
      <c r="G271" s="73"/>
      <c r="H271" s="73"/>
      <c r="I271" s="70"/>
    </row>
    <row r="272" spans="1:9" x14ac:dyDescent="0.2">
      <c r="A272" s="73"/>
      <c r="B272" s="73"/>
      <c r="C272" s="73"/>
      <c r="D272" s="73"/>
      <c r="E272" s="73"/>
      <c r="F272" s="73"/>
      <c r="G272" s="73"/>
      <c r="H272" s="73"/>
      <c r="I272" s="70"/>
    </row>
    <row r="273" spans="1:9" x14ac:dyDescent="0.2">
      <c r="A273" s="73"/>
      <c r="B273" s="73"/>
      <c r="C273" s="73"/>
      <c r="D273" s="73"/>
      <c r="E273" s="73"/>
      <c r="F273" s="73"/>
      <c r="G273" s="73"/>
      <c r="H273" s="73"/>
      <c r="I273" s="70"/>
    </row>
    <row r="274" spans="1:9" x14ac:dyDescent="0.2">
      <c r="A274" s="73"/>
      <c r="B274" s="73"/>
      <c r="C274" s="73"/>
      <c r="D274" s="73"/>
      <c r="E274" s="73"/>
      <c r="F274" s="73"/>
      <c r="G274" s="73"/>
      <c r="H274" s="73"/>
      <c r="I274" s="70"/>
    </row>
    <row r="275" spans="1:9" x14ac:dyDescent="0.2">
      <c r="A275" s="73"/>
      <c r="B275" s="73"/>
      <c r="C275" s="73"/>
      <c r="D275" s="73"/>
      <c r="E275" s="73"/>
      <c r="F275" s="73"/>
      <c r="G275" s="73"/>
      <c r="H275" s="73"/>
      <c r="I275" s="70"/>
    </row>
    <row r="276" spans="1:9" x14ac:dyDescent="0.2">
      <c r="A276" s="73"/>
      <c r="B276" s="73"/>
      <c r="C276" s="73"/>
      <c r="D276" s="73"/>
      <c r="E276" s="73"/>
      <c r="F276" s="73"/>
      <c r="G276" s="73"/>
      <c r="H276" s="73"/>
      <c r="I276" s="70"/>
    </row>
    <row r="277" spans="1:9" x14ac:dyDescent="0.2">
      <c r="A277" s="73"/>
      <c r="B277" s="73"/>
      <c r="C277" s="73"/>
      <c r="D277" s="73"/>
      <c r="E277" s="73"/>
      <c r="F277" s="73"/>
      <c r="G277" s="73"/>
      <c r="H277" s="73"/>
      <c r="I277" s="70"/>
    </row>
    <row r="278" spans="1:9" x14ac:dyDescent="0.2">
      <c r="A278" s="73"/>
      <c r="B278" s="73"/>
      <c r="C278" s="73"/>
      <c r="D278" s="73"/>
      <c r="E278" s="73"/>
      <c r="F278" s="73"/>
      <c r="G278" s="73"/>
      <c r="H278" s="73"/>
      <c r="I278" s="70"/>
    </row>
    <row r="279" spans="1:9" x14ac:dyDescent="0.2">
      <c r="A279" s="73"/>
      <c r="B279" s="73"/>
      <c r="C279" s="73"/>
      <c r="D279" s="73"/>
      <c r="E279" s="73"/>
      <c r="F279" s="73"/>
      <c r="G279" s="73"/>
      <c r="H279" s="73"/>
      <c r="I279" s="70"/>
    </row>
    <row r="280" spans="1:9" x14ac:dyDescent="0.2">
      <c r="A280" s="73"/>
      <c r="B280" s="73"/>
      <c r="C280" s="73"/>
      <c r="D280" s="73"/>
      <c r="E280" s="73"/>
      <c r="F280" s="73"/>
      <c r="G280" s="73"/>
      <c r="H280" s="73"/>
      <c r="I280" s="70"/>
    </row>
    <row r="281" spans="1:9" x14ac:dyDescent="0.2">
      <c r="A281" s="73"/>
      <c r="B281" s="73"/>
      <c r="C281" s="73"/>
      <c r="D281" s="73"/>
      <c r="E281" s="73"/>
      <c r="F281" s="73"/>
      <c r="G281" s="73"/>
      <c r="H281" s="73"/>
      <c r="I281" s="70"/>
    </row>
    <row r="282" spans="1:9" x14ac:dyDescent="0.2">
      <c r="A282" s="73"/>
      <c r="B282" s="73"/>
      <c r="C282" s="73"/>
      <c r="D282" s="73"/>
      <c r="E282" s="73"/>
      <c r="F282" s="73"/>
      <c r="G282" s="73"/>
      <c r="H282" s="73"/>
      <c r="I282" s="70"/>
    </row>
    <row r="283" spans="1:9" x14ac:dyDescent="0.2">
      <c r="A283" s="73"/>
      <c r="B283" s="73"/>
      <c r="C283" s="73"/>
      <c r="D283" s="73"/>
      <c r="E283" s="73"/>
      <c r="F283" s="73"/>
      <c r="G283" s="73"/>
      <c r="H283" s="73"/>
      <c r="I283" s="70"/>
    </row>
    <row r="284" spans="1:9" x14ac:dyDescent="0.2">
      <c r="A284" s="73"/>
      <c r="B284" s="73"/>
      <c r="C284" s="73"/>
      <c r="D284" s="73"/>
      <c r="E284" s="73"/>
      <c r="F284" s="73"/>
      <c r="G284" s="73"/>
      <c r="H284" s="73"/>
      <c r="I284" s="70"/>
    </row>
    <row r="285" spans="1:9" x14ac:dyDescent="0.2">
      <c r="A285" s="73"/>
      <c r="B285" s="73"/>
      <c r="C285" s="73"/>
      <c r="D285" s="73"/>
      <c r="E285" s="73"/>
      <c r="F285" s="73"/>
      <c r="G285" s="73"/>
      <c r="H285" s="73"/>
      <c r="I285" s="70"/>
    </row>
    <row r="286" spans="1:9" x14ac:dyDescent="0.2">
      <c r="A286" s="73"/>
      <c r="B286" s="73"/>
      <c r="C286" s="73"/>
      <c r="D286" s="73"/>
      <c r="E286" s="73"/>
      <c r="F286" s="73"/>
      <c r="G286" s="73"/>
      <c r="H286" s="73"/>
      <c r="I286" s="70"/>
    </row>
    <row r="287" spans="1:9" x14ac:dyDescent="0.2">
      <c r="A287" s="73"/>
      <c r="B287" s="73"/>
      <c r="C287" s="73"/>
      <c r="D287" s="73"/>
      <c r="E287" s="73"/>
      <c r="F287" s="73"/>
      <c r="G287" s="73"/>
      <c r="H287" s="73"/>
      <c r="I287" s="70"/>
    </row>
    <row r="288" spans="1:9" x14ac:dyDescent="0.2">
      <c r="A288" s="73"/>
      <c r="B288" s="73"/>
      <c r="C288" s="73"/>
      <c r="D288" s="73"/>
      <c r="E288" s="73"/>
      <c r="F288" s="73"/>
      <c r="G288" s="73"/>
      <c r="H288" s="73"/>
      <c r="I288" s="70"/>
    </row>
    <row r="289" spans="1:9" x14ac:dyDescent="0.2">
      <c r="A289" s="73"/>
      <c r="B289" s="73"/>
      <c r="C289" s="73"/>
      <c r="D289" s="73"/>
      <c r="E289" s="73"/>
      <c r="F289" s="73"/>
      <c r="G289" s="73"/>
      <c r="H289" s="73"/>
      <c r="I289" s="70"/>
    </row>
    <row r="290" spans="1:9" x14ac:dyDescent="0.2">
      <c r="A290" s="73"/>
      <c r="B290" s="73"/>
      <c r="C290" s="73"/>
      <c r="D290" s="73"/>
      <c r="E290" s="73"/>
      <c r="F290" s="73"/>
      <c r="G290" s="73"/>
      <c r="H290" s="73"/>
      <c r="I290" s="70"/>
    </row>
    <row r="291" spans="1:9" x14ac:dyDescent="0.2">
      <c r="A291" s="73"/>
      <c r="B291" s="73"/>
      <c r="C291" s="73"/>
      <c r="D291" s="73"/>
      <c r="E291" s="73"/>
      <c r="F291" s="73"/>
      <c r="G291" s="73"/>
      <c r="H291" s="73"/>
      <c r="I291" s="70"/>
    </row>
    <row r="292" spans="1:9" x14ac:dyDescent="0.2">
      <c r="A292" s="73"/>
      <c r="B292" s="73"/>
      <c r="C292" s="73"/>
      <c r="D292" s="73"/>
      <c r="E292" s="73"/>
      <c r="F292" s="73"/>
      <c r="G292" s="73"/>
      <c r="H292" s="73"/>
      <c r="I292" s="70"/>
    </row>
    <row r="293" spans="1:9" x14ac:dyDescent="0.2">
      <c r="A293" s="73"/>
      <c r="B293" s="73"/>
      <c r="C293" s="73"/>
      <c r="D293" s="73"/>
      <c r="E293" s="73"/>
      <c r="F293" s="73"/>
      <c r="G293" s="73"/>
      <c r="H293" s="73"/>
      <c r="I293" s="70"/>
    </row>
    <row r="294" spans="1:9" x14ac:dyDescent="0.2">
      <c r="A294" s="73"/>
      <c r="B294" s="73"/>
      <c r="C294" s="73"/>
      <c r="D294" s="73"/>
      <c r="E294" s="73"/>
      <c r="F294" s="73"/>
      <c r="G294" s="73"/>
      <c r="H294" s="73"/>
      <c r="I294" s="70"/>
    </row>
    <row r="295" spans="1:9" x14ac:dyDescent="0.2">
      <c r="A295" s="73"/>
      <c r="B295" s="73"/>
      <c r="C295" s="73"/>
      <c r="D295" s="73"/>
      <c r="E295" s="73"/>
      <c r="F295" s="73"/>
      <c r="G295" s="73"/>
      <c r="H295" s="73"/>
      <c r="I295" s="70"/>
    </row>
    <row r="296" spans="1:9" x14ac:dyDescent="0.2">
      <c r="A296" s="73"/>
      <c r="B296" s="73"/>
      <c r="C296" s="73"/>
      <c r="D296" s="73"/>
      <c r="E296" s="73"/>
      <c r="F296" s="73"/>
      <c r="G296" s="73"/>
      <c r="H296" s="73"/>
      <c r="I296" s="70"/>
    </row>
    <row r="297" spans="1:9" x14ac:dyDescent="0.2">
      <c r="A297" s="73"/>
      <c r="B297" s="73"/>
      <c r="C297" s="73"/>
      <c r="D297" s="73"/>
      <c r="E297" s="73"/>
      <c r="F297" s="73"/>
      <c r="G297" s="73"/>
      <c r="H297" s="73"/>
      <c r="I297" s="70"/>
    </row>
    <row r="298" spans="1:9" x14ac:dyDescent="0.2">
      <c r="A298" s="73"/>
      <c r="B298" s="73"/>
      <c r="C298" s="73"/>
      <c r="D298" s="73"/>
      <c r="E298" s="73"/>
      <c r="F298" s="73"/>
      <c r="G298" s="73"/>
      <c r="H298" s="73"/>
      <c r="I298" s="70"/>
    </row>
    <row r="299" spans="1:9" x14ac:dyDescent="0.2">
      <c r="A299" s="73"/>
      <c r="B299" s="73"/>
      <c r="C299" s="73"/>
      <c r="D299" s="73"/>
      <c r="E299" s="73"/>
      <c r="F299" s="73"/>
      <c r="G299" s="73"/>
      <c r="H299" s="73"/>
      <c r="I299" s="70"/>
    </row>
    <row r="300" spans="1:9" x14ac:dyDescent="0.2">
      <c r="A300" s="73"/>
      <c r="B300" s="73"/>
      <c r="C300" s="73"/>
      <c r="D300" s="73"/>
      <c r="E300" s="73"/>
      <c r="F300" s="73"/>
      <c r="G300" s="73"/>
      <c r="H300" s="73"/>
      <c r="I300" s="70"/>
    </row>
    <row r="301" spans="1:9" x14ac:dyDescent="0.2">
      <c r="A301" s="73"/>
      <c r="B301" s="73"/>
      <c r="C301" s="73"/>
      <c r="D301" s="73"/>
      <c r="E301" s="73"/>
      <c r="F301" s="73"/>
      <c r="G301" s="73"/>
      <c r="H301" s="73"/>
      <c r="I301" s="70"/>
    </row>
    <row r="302" spans="1:9" x14ac:dyDescent="0.2">
      <c r="A302" s="73"/>
      <c r="B302" s="73"/>
      <c r="C302" s="73"/>
      <c r="D302" s="73"/>
      <c r="E302" s="73"/>
      <c r="F302" s="73"/>
      <c r="G302" s="73"/>
      <c r="H302" s="73"/>
      <c r="I302" s="70"/>
    </row>
    <row r="303" spans="1:9" x14ac:dyDescent="0.2">
      <c r="A303" s="73"/>
      <c r="B303" s="73"/>
      <c r="C303" s="73"/>
      <c r="D303" s="73"/>
      <c r="E303" s="73"/>
      <c r="F303" s="73"/>
      <c r="G303" s="73"/>
      <c r="H303" s="73"/>
      <c r="I303" s="70"/>
    </row>
    <row r="304" spans="1:9" x14ac:dyDescent="0.2">
      <c r="A304" s="73"/>
      <c r="B304" s="73"/>
      <c r="C304" s="73"/>
      <c r="D304" s="73"/>
      <c r="E304" s="73"/>
      <c r="F304" s="73"/>
      <c r="G304" s="73"/>
      <c r="H304" s="73"/>
      <c r="I304" s="70"/>
    </row>
    <row r="305" spans="1:9" x14ac:dyDescent="0.2">
      <c r="A305" s="73"/>
      <c r="B305" s="73"/>
      <c r="C305" s="73"/>
      <c r="D305" s="73"/>
      <c r="E305" s="73"/>
      <c r="F305" s="73"/>
      <c r="G305" s="73"/>
      <c r="H305" s="73"/>
      <c r="I305" s="70"/>
    </row>
    <row r="306" spans="1:9" x14ac:dyDescent="0.2">
      <c r="A306" s="73"/>
      <c r="B306" s="73"/>
      <c r="C306" s="73"/>
      <c r="D306" s="73"/>
      <c r="E306" s="73"/>
      <c r="F306" s="73"/>
      <c r="G306" s="73"/>
      <c r="H306" s="73"/>
      <c r="I306" s="70"/>
    </row>
    <row r="307" spans="1:9" x14ac:dyDescent="0.2">
      <c r="A307" s="73"/>
      <c r="B307" s="73"/>
      <c r="C307" s="73"/>
      <c r="D307" s="73"/>
      <c r="E307" s="73"/>
      <c r="F307" s="73"/>
      <c r="G307" s="73"/>
      <c r="H307" s="73"/>
      <c r="I307" s="70"/>
    </row>
    <row r="308" spans="1:9" x14ac:dyDescent="0.2">
      <c r="A308" s="73"/>
      <c r="B308" s="73"/>
      <c r="C308" s="73"/>
      <c r="D308" s="73"/>
      <c r="E308" s="73"/>
      <c r="F308" s="73"/>
      <c r="G308" s="73"/>
      <c r="H308" s="73"/>
      <c r="I308" s="70"/>
    </row>
    <row r="309" spans="1:9" x14ac:dyDescent="0.2">
      <c r="A309" s="73"/>
      <c r="B309" s="73"/>
      <c r="C309" s="73"/>
      <c r="D309" s="73"/>
      <c r="E309" s="73"/>
      <c r="F309" s="73"/>
      <c r="G309" s="73"/>
      <c r="H309" s="73"/>
      <c r="I309" s="70"/>
    </row>
    <row r="310" spans="1:9" x14ac:dyDescent="0.2">
      <c r="A310" s="73"/>
      <c r="B310" s="73"/>
      <c r="C310" s="73"/>
      <c r="D310" s="73"/>
      <c r="E310" s="73"/>
      <c r="F310" s="73"/>
      <c r="G310" s="73"/>
      <c r="H310" s="73"/>
      <c r="I310" s="70"/>
    </row>
    <row r="311" spans="1:9" x14ac:dyDescent="0.2">
      <c r="A311" s="73"/>
      <c r="B311" s="73"/>
      <c r="C311" s="73"/>
      <c r="D311" s="73"/>
      <c r="E311" s="73"/>
      <c r="F311" s="73"/>
      <c r="G311" s="73"/>
      <c r="H311" s="73"/>
      <c r="I311" s="70"/>
    </row>
    <row r="312" spans="1:9" x14ac:dyDescent="0.2">
      <c r="A312" s="73"/>
      <c r="B312" s="73"/>
      <c r="C312" s="73"/>
      <c r="D312" s="73"/>
      <c r="E312" s="73"/>
      <c r="F312" s="73"/>
      <c r="G312" s="73"/>
      <c r="H312" s="73"/>
      <c r="I312" s="70"/>
    </row>
    <row r="313" spans="1:9" x14ac:dyDescent="0.2">
      <c r="A313" s="73"/>
      <c r="B313" s="73"/>
      <c r="C313" s="73"/>
      <c r="D313" s="73"/>
      <c r="E313" s="73"/>
      <c r="F313" s="73"/>
      <c r="G313" s="73"/>
      <c r="H313" s="73"/>
      <c r="I313" s="70"/>
    </row>
    <row r="314" spans="1:9" x14ac:dyDescent="0.2">
      <c r="A314" s="73"/>
      <c r="B314" s="73"/>
      <c r="C314" s="73"/>
      <c r="D314" s="73"/>
      <c r="E314" s="73"/>
      <c r="F314" s="73"/>
      <c r="G314" s="73"/>
      <c r="H314" s="73"/>
      <c r="I314" s="70"/>
    </row>
    <row r="315" spans="1:9" x14ac:dyDescent="0.2">
      <c r="A315" s="73"/>
      <c r="B315" s="73"/>
      <c r="C315" s="73"/>
      <c r="D315" s="73"/>
      <c r="E315" s="73"/>
      <c r="F315" s="73"/>
      <c r="G315" s="73"/>
      <c r="H315" s="73"/>
      <c r="I315" s="70"/>
    </row>
    <row r="316" spans="1:9" x14ac:dyDescent="0.2">
      <c r="A316" s="73"/>
      <c r="B316" s="73"/>
      <c r="C316" s="73"/>
      <c r="D316" s="73"/>
      <c r="E316" s="73"/>
      <c r="F316" s="73"/>
      <c r="G316" s="73"/>
      <c r="H316" s="73"/>
      <c r="I316" s="70"/>
    </row>
    <row r="317" spans="1:9" x14ac:dyDescent="0.2">
      <c r="A317" s="73"/>
      <c r="B317" s="73"/>
      <c r="C317" s="73"/>
      <c r="D317" s="73"/>
      <c r="E317" s="73"/>
      <c r="F317" s="73"/>
      <c r="G317" s="73"/>
      <c r="H317" s="73"/>
      <c r="I317" s="70"/>
    </row>
    <row r="318" spans="1:9" x14ac:dyDescent="0.2">
      <c r="A318" s="73"/>
      <c r="B318" s="73"/>
      <c r="C318" s="73"/>
      <c r="D318" s="73"/>
      <c r="E318" s="73"/>
      <c r="F318" s="73"/>
      <c r="G318" s="73"/>
      <c r="H318" s="73"/>
      <c r="I318" s="70"/>
    </row>
    <row r="319" spans="1:9" x14ac:dyDescent="0.2">
      <c r="A319" s="73"/>
      <c r="B319" s="73"/>
      <c r="C319" s="73"/>
      <c r="D319" s="73"/>
      <c r="E319" s="73"/>
      <c r="F319" s="73"/>
      <c r="G319" s="73"/>
      <c r="H319" s="73"/>
      <c r="I319" s="70"/>
    </row>
    <row r="320" spans="1:9" x14ac:dyDescent="0.2">
      <c r="A320" s="73"/>
      <c r="B320" s="73"/>
      <c r="C320" s="73"/>
      <c r="D320" s="73"/>
      <c r="E320" s="73"/>
      <c r="F320" s="73"/>
      <c r="G320" s="73"/>
      <c r="H320" s="73"/>
      <c r="I320" s="70"/>
    </row>
    <row r="321" spans="1:9" x14ac:dyDescent="0.2">
      <c r="A321" s="73"/>
      <c r="B321" s="73"/>
      <c r="C321" s="73"/>
      <c r="D321" s="73"/>
      <c r="E321" s="73"/>
      <c r="F321" s="73"/>
      <c r="G321" s="73"/>
      <c r="H321" s="73"/>
      <c r="I321" s="70"/>
    </row>
    <row r="322" spans="1:9" x14ac:dyDescent="0.2">
      <c r="A322" s="73"/>
      <c r="B322" s="73"/>
      <c r="C322" s="73"/>
      <c r="D322" s="73"/>
      <c r="E322" s="73"/>
      <c r="F322" s="73"/>
      <c r="G322" s="73"/>
      <c r="H322" s="73"/>
      <c r="I322" s="70"/>
    </row>
    <row r="323" spans="1:9" x14ac:dyDescent="0.2">
      <c r="A323" s="73"/>
      <c r="B323" s="73"/>
      <c r="C323" s="73"/>
      <c r="D323" s="73"/>
      <c r="E323" s="73"/>
      <c r="F323" s="73"/>
      <c r="G323" s="73"/>
      <c r="H323" s="73"/>
      <c r="I323" s="70"/>
    </row>
    <row r="324" spans="1:9" x14ac:dyDescent="0.2">
      <c r="A324" s="73"/>
      <c r="B324" s="73"/>
      <c r="C324" s="73"/>
      <c r="D324" s="73"/>
      <c r="E324" s="73"/>
      <c r="F324" s="73"/>
      <c r="G324" s="73"/>
      <c r="H324" s="73"/>
      <c r="I324" s="70"/>
    </row>
    <row r="325" spans="1:9" x14ac:dyDescent="0.2">
      <c r="A325" s="73"/>
      <c r="B325" s="73"/>
      <c r="C325" s="73"/>
      <c r="D325" s="73"/>
      <c r="E325" s="73"/>
      <c r="F325" s="73"/>
      <c r="G325" s="73"/>
      <c r="H325" s="73"/>
      <c r="I325" s="70"/>
    </row>
    <row r="326" spans="1:9" x14ac:dyDescent="0.2">
      <c r="A326" s="73"/>
      <c r="B326" s="73"/>
      <c r="C326" s="73"/>
      <c r="D326" s="73"/>
      <c r="E326" s="73"/>
      <c r="F326" s="73"/>
      <c r="G326" s="73"/>
      <c r="H326" s="73"/>
      <c r="I326" s="70"/>
    </row>
    <row r="327" spans="1:9" x14ac:dyDescent="0.2">
      <c r="A327" s="73"/>
      <c r="B327" s="73"/>
      <c r="C327" s="73"/>
      <c r="D327" s="73"/>
      <c r="E327" s="73"/>
      <c r="F327" s="73"/>
      <c r="G327" s="73"/>
      <c r="H327" s="73"/>
      <c r="I327" s="70"/>
    </row>
    <row r="328" spans="1:9" x14ac:dyDescent="0.2">
      <c r="A328" s="73"/>
      <c r="B328" s="73"/>
      <c r="C328" s="73"/>
      <c r="D328" s="73"/>
      <c r="E328" s="73"/>
      <c r="F328" s="73"/>
      <c r="G328" s="73"/>
      <c r="H328" s="73"/>
      <c r="I328" s="70"/>
    </row>
    <row r="329" spans="1:9" x14ac:dyDescent="0.2">
      <c r="A329" s="73"/>
      <c r="B329" s="73"/>
      <c r="C329" s="73"/>
      <c r="D329" s="73"/>
      <c r="E329" s="73"/>
      <c r="F329" s="73"/>
      <c r="G329" s="73"/>
      <c r="H329" s="73"/>
      <c r="I329" s="70"/>
    </row>
    <row r="330" spans="1:9" x14ac:dyDescent="0.2">
      <c r="A330" s="73"/>
      <c r="B330" s="73"/>
      <c r="C330" s="73"/>
      <c r="D330" s="73"/>
      <c r="E330" s="73"/>
      <c r="F330" s="73"/>
      <c r="G330" s="73"/>
      <c r="H330" s="73"/>
      <c r="I330" s="70"/>
    </row>
    <row r="331" spans="1:9" x14ac:dyDescent="0.2">
      <c r="A331" s="73"/>
      <c r="B331" s="73"/>
      <c r="C331" s="73"/>
      <c r="D331" s="73"/>
      <c r="E331" s="73"/>
      <c r="F331" s="73"/>
      <c r="G331" s="73"/>
      <c r="H331" s="73"/>
      <c r="I331" s="70"/>
    </row>
    <row r="332" spans="1:9" x14ac:dyDescent="0.2">
      <c r="A332" s="73"/>
      <c r="B332" s="73"/>
      <c r="C332" s="73"/>
      <c r="D332" s="73"/>
      <c r="E332" s="73"/>
      <c r="F332" s="73"/>
      <c r="G332" s="73"/>
      <c r="H332" s="73"/>
      <c r="I332" s="70"/>
    </row>
    <row r="333" spans="1:9" x14ac:dyDescent="0.2">
      <c r="A333" s="73"/>
      <c r="B333" s="73"/>
      <c r="C333" s="73"/>
      <c r="D333" s="73"/>
      <c r="E333" s="73"/>
      <c r="F333" s="73"/>
      <c r="G333" s="73"/>
      <c r="H333" s="73"/>
      <c r="I333" s="70"/>
    </row>
    <row r="334" spans="1:9" x14ac:dyDescent="0.2">
      <c r="A334" s="73"/>
      <c r="B334" s="73"/>
      <c r="C334" s="73"/>
      <c r="D334" s="73"/>
      <c r="E334" s="73"/>
      <c r="F334" s="73"/>
      <c r="G334" s="73"/>
      <c r="H334" s="73"/>
      <c r="I334" s="70"/>
    </row>
    <row r="335" spans="1:9" x14ac:dyDescent="0.2">
      <c r="A335" s="73"/>
      <c r="B335" s="73"/>
      <c r="C335" s="73"/>
      <c r="D335" s="73"/>
      <c r="E335" s="73"/>
      <c r="F335" s="73"/>
      <c r="G335" s="73"/>
      <c r="H335" s="73"/>
      <c r="I335" s="70"/>
    </row>
    <row r="336" spans="1:9" x14ac:dyDescent="0.2">
      <c r="A336" s="73"/>
      <c r="B336" s="73"/>
      <c r="C336" s="73"/>
      <c r="D336" s="73"/>
      <c r="E336" s="73"/>
      <c r="F336" s="73"/>
      <c r="G336" s="73"/>
      <c r="H336" s="73"/>
      <c r="I336" s="70"/>
    </row>
    <row r="337" spans="1:9" x14ac:dyDescent="0.2">
      <c r="A337" s="73"/>
      <c r="B337" s="73"/>
      <c r="C337" s="73"/>
      <c r="D337" s="73"/>
      <c r="E337" s="73"/>
      <c r="F337" s="73"/>
      <c r="G337" s="73"/>
      <c r="H337" s="73"/>
      <c r="I337" s="70"/>
    </row>
    <row r="338" spans="1:9" x14ac:dyDescent="0.2">
      <c r="A338" s="73"/>
      <c r="B338" s="73"/>
      <c r="C338" s="73"/>
      <c r="D338" s="73"/>
      <c r="E338" s="73"/>
      <c r="F338" s="73"/>
      <c r="G338" s="73"/>
      <c r="H338" s="73"/>
      <c r="I338" s="70"/>
    </row>
    <row r="339" spans="1:9" x14ac:dyDescent="0.2">
      <c r="A339" s="73"/>
      <c r="B339" s="73"/>
      <c r="C339" s="73"/>
      <c r="D339" s="73"/>
      <c r="E339" s="73"/>
      <c r="F339" s="73"/>
      <c r="G339" s="73"/>
      <c r="H339" s="73"/>
      <c r="I339" s="70"/>
    </row>
    <row r="340" spans="1:9" x14ac:dyDescent="0.2">
      <c r="A340" s="73"/>
      <c r="B340" s="73"/>
      <c r="C340" s="73"/>
      <c r="D340" s="73"/>
      <c r="E340" s="73"/>
      <c r="F340" s="73"/>
      <c r="G340" s="73"/>
      <c r="H340" s="73"/>
      <c r="I340" s="70"/>
    </row>
    <row r="341" spans="1:9" x14ac:dyDescent="0.2">
      <c r="A341" s="73"/>
      <c r="B341" s="73"/>
      <c r="C341" s="73"/>
      <c r="D341" s="73"/>
      <c r="E341" s="73"/>
      <c r="F341" s="73"/>
      <c r="G341" s="73"/>
      <c r="H341" s="73"/>
      <c r="I341" s="70"/>
    </row>
    <row r="342" spans="1:9" x14ac:dyDescent="0.2">
      <c r="A342" s="73"/>
      <c r="B342" s="73"/>
      <c r="C342" s="73"/>
      <c r="D342" s="73"/>
      <c r="E342" s="73"/>
      <c r="F342" s="73"/>
      <c r="G342" s="73"/>
      <c r="H342" s="73"/>
      <c r="I342" s="70"/>
    </row>
    <row r="343" spans="1:9" x14ac:dyDescent="0.2">
      <c r="A343" s="73"/>
      <c r="B343" s="73"/>
      <c r="C343" s="73"/>
      <c r="D343" s="73"/>
      <c r="E343" s="73"/>
      <c r="F343" s="73"/>
      <c r="G343" s="73"/>
      <c r="H343" s="73"/>
      <c r="I343" s="70"/>
    </row>
    <row r="344" spans="1:9" x14ac:dyDescent="0.2">
      <c r="A344" s="73"/>
      <c r="B344" s="73"/>
      <c r="C344" s="73"/>
      <c r="D344" s="73"/>
      <c r="E344" s="73"/>
      <c r="F344" s="73"/>
      <c r="G344" s="73"/>
      <c r="H344" s="73"/>
      <c r="I344" s="70"/>
    </row>
    <row r="345" spans="1:9" x14ac:dyDescent="0.2">
      <c r="A345" s="73"/>
      <c r="B345" s="73"/>
      <c r="C345" s="73"/>
      <c r="D345" s="73"/>
      <c r="E345" s="73"/>
      <c r="F345" s="73"/>
      <c r="G345" s="73"/>
      <c r="H345" s="73"/>
      <c r="I345" s="70"/>
    </row>
    <row r="346" spans="1:9" x14ac:dyDescent="0.2">
      <c r="A346" s="73"/>
      <c r="B346" s="73"/>
      <c r="C346" s="73"/>
      <c r="D346" s="73"/>
      <c r="E346" s="73"/>
      <c r="F346" s="73"/>
      <c r="G346" s="73"/>
      <c r="H346" s="73"/>
      <c r="I346" s="70"/>
    </row>
    <row r="347" spans="1:9" x14ac:dyDescent="0.2">
      <c r="A347" s="73"/>
      <c r="B347" s="73"/>
      <c r="C347" s="73"/>
      <c r="D347" s="73"/>
      <c r="E347" s="73"/>
      <c r="F347" s="73"/>
      <c r="G347" s="73"/>
      <c r="H347" s="73"/>
      <c r="I347" s="70"/>
    </row>
    <row r="348" spans="1:9" x14ac:dyDescent="0.2">
      <c r="A348" s="73"/>
      <c r="B348" s="73"/>
      <c r="C348" s="73"/>
      <c r="D348" s="73"/>
      <c r="E348" s="73"/>
      <c r="F348" s="73"/>
      <c r="G348" s="73"/>
      <c r="H348" s="73"/>
      <c r="I348" s="70"/>
    </row>
    <row r="349" spans="1:9" x14ac:dyDescent="0.2">
      <c r="A349" s="73"/>
      <c r="B349" s="73"/>
      <c r="C349" s="73"/>
      <c r="D349" s="73"/>
      <c r="E349" s="73"/>
      <c r="F349" s="73"/>
      <c r="G349" s="73"/>
      <c r="H349" s="73"/>
      <c r="I349" s="70"/>
    </row>
    <row r="350" spans="1:9" x14ac:dyDescent="0.2">
      <c r="A350" s="73"/>
      <c r="B350" s="73"/>
      <c r="C350" s="73"/>
      <c r="D350" s="73"/>
      <c r="E350" s="73"/>
      <c r="F350" s="73"/>
      <c r="G350" s="73"/>
      <c r="H350" s="73"/>
      <c r="I350" s="70"/>
    </row>
    <row r="351" spans="1:9" x14ac:dyDescent="0.2">
      <c r="A351" s="73"/>
      <c r="B351" s="73"/>
      <c r="C351" s="73"/>
      <c r="D351" s="73"/>
      <c r="E351" s="73"/>
      <c r="F351" s="73"/>
      <c r="G351" s="73"/>
      <c r="H351" s="73"/>
      <c r="I351" s="70"/>
    </row>
    <row r="352" spans="1:9" x14ac:dyDescent="0.2">
      <c r="A352" s="73"/>
      <c r="B352" s="73"/>
      <c r="C352" s="73"/>
      <c r="D352" s="73"/>
      <c r="E352" s="73"/>
      <c r="F352" s="73"/>
      <c r="G352" s="73"/>
      <c r="H352" s="73"/>
      <c r="I352" s="70"/>
    </row>
    <row r="353" spans="1:9" x14ac:dyDescent="0.2">
      <c r="A353" s="73"/>
      <c r="B353" s="73"/>
      <c r="C353" s="73"/>
      <c r="D353" s="73"/>
      <c r="E353" s="73"/>
      <c r="F353" s="73"/>
      <c r="G353" s="73"/>
      <c r="H353" s="73"/>
      <c r="I353" s="70"/>
    </row>
    <row r="354" spans="1:9" x14ac:dyDescent="0.2">
      <c r="A354" s="73"/>
      <c r="B354" s="73"/>
      <c r="C354" s="73"/>
      <c r="D354" s="73"/>
      <c r="E354" s="73"/>
      <c r="F354" s="73"/>
      <c r="G354" s="73"/>
      <c r="H354" s="73"/>
      <c r="I354" s="70"/>
    </row>
    <row r="355" spans="1:9" x14ac:dyDescent="0.2">
      <c r="A355" s="73"/>
      <c r="B355" s="73"/>
      <c r="C355" s="73"/>
      <c r="D355" s="73"/>
      <c r="E355" s="73"/>
      <c r="F355" s="73"/>
      <c r="G355" s="73"/>
      <c r="H355" s="73"/>
      <c r="I355" s="70"/>
    </row>
    <row r="356" spans="1:9" x14ac:dyDescent="0.2">
      <c r="A356" s="73"/>
      <c r="B356" s="73"/>
      <c r="C356" s="73"/>
      <c r="D356" s="73"/>
      <c r="E356" s="73"/>
      <c r="F356" s="73"/>
      <c r="G356" s="73"/>
      <c r="H356" s="73"/>
      <c r="I356" s="70"/>
    </row>
    <row r="357" spans="1:9" x14ac:dyDescent="0.2">
      <c r="A357" s="73"/>
      <c r="B357" s="73"/>
      <c r="C357" s="73"/>
      <c r="D357" s="73"/>
      <c r="E357" s="73"/>
      <c r="F357" s="73"/>
      <c r="G357" s="73"/>
      <c r="H357" s="73"/>
      <c r="I357" s="70"/>
    </row>
    <row r="358" spans="1:9" x14ac:dyDescent="0.2">
      <c r="A358" s="73"/>
      <c r="B358" s="73"/>
      <c r="C358" s="73"/>
      <c r="D358" s="73"/>
      <c r="E358" s="73"/>
      <c r="F358" s="73"/>
      <c r="G358" s="73"/>
      <c r="H358" s="73"/>
      <c r="I358" s="70"/>
    </row>
    <row r="359" spans="1:9" x14ac:dyDescent="0.2">
      <c r="A359" s="73"/>
      <c r="B359" s="73"/>
      <c r="C359" s="73"/>
      <c r="D359" s="73"/>
      <c r="E359" s="73"/>
      <c r="F359" s="73"/>
      <c r="G359" s="73"/>
      <c r="H359" s="73"/>
      <c r="I359" s="70"/>
    </row>
    <row r="360" spans="1:9" x14ac:dyDescent="0.2">
      <c r="A360" s="73"/>
      <c r="B360" s="73"/>
      <c r="C360" s="73"/>
      <c r="D360" s="73"/>
      <c r="E360" s="73"/>
      <c r="F360" s="73"/>
      <c r="G360" s="73"/>
      <c r="H360" s="73"/>
      <c r="I360" s="70"/>
    </row>
    <row r="361" spans="1:9" x14ac:dyDescent="0.2">
      <c r="A361" s="73"/>
      <c r="B361" s="73"/>
      <c r="C361" s="73"/>
      <c r="D361" s="73"/>
      <c r="E361" s="73"/>
      <c r="F361" s="73"/>
      <c r="G361" s="73"/>
      <c r="H361" s="73"/>
      <c r="I361" s="70"/>
    </row>
    <row r="362" spans="1:9" x14ac:dyDescent="0.2">
      <c r="A362" s="73"/>
      <c r="B362" s="73"/>
      <c r="C362" s="73"/>
      <c r="D362" s="73"/>
      <c r="E362" s="73"/>
      <c r="F362" s="73"/>
      <c r="G362" s="73"/>
      <c r="H362" s="73"/>
      <c r="I362" s="70"/>
    </row>
    <row r="363" spans="1:9" x14ac:dyDescent="0.2">
      <c r="A363" s="73"/>
      <c r="B363" s="73"/>
      <c r="C363" s="73"/>
      <c r="D363" s="73"/>
      <c r="E363" s="73"/>
      <c r="F363" s="73"/>
      <c r="G363" s="73"/>
      <c r="H363" s="73"/>
      <c r="I363" s="70"/>
    </row>
    <row r="364" spans="1:9" x14ac:dyDescent="0.2">
      <c r="A364" s="73"/>
      <c r="B364" s="73"/>
      <c r="C364" s="73"/>
      <c r="D364" s="73"/>
      <c r="E364" s="73"/>
      <c r="F364" s="73"/>
      <c r="G364" s="73"/>
      <c r="H364" s="73"/>
      <c r="I364" s="70"/>
    </row>
    <row r="365" spans="1:9" x14ac:dyDescent="0.2">
      <c r="A365" s="73"/>
      <c r="B365" s="73"/>
      <c r="C365" s="73"/>
      <c r="D365" s="73"/>
      <c r="E365" s="73"/>
      <c r="F365" s="73"/>
      <c r="G365" s="73"/>
      <c r="H365" s="73"/>
      <c r="I365" s="70"/>
    </row>
    <row r="366" spans="1:9" x14ac:dyDescent="0.2">
      <c r="A366" s="73"/>
      <c r="B366" s="73"/>
      <c r="C366" s="73"/>
      <c r="D366" s="73"/>
      <c r="E366" s="73"/>
      <c r="F366" s="73"/>
      <c r="G366" s="73"/>
      <c r="H366" s="73"/>
      <c r="I366" s="70"/>
    </row>
    <row r="367" spans="1:9" x14ac:dyDescent="0.2">
      <c r="A367" s="73"/>
      <c r="B367" s="73"/>
      <c r="C367" s="73"/>
      <c r="D367" s="73"/>
      <c r="E367" s="73"/>
      <c r="F367" s="73"/>
      <c r="G367" s="73"/>
      <c r="H367" s="73"/>
      <c r="I367" s="70"/>
    </row>
    <row r="368" spans="1:9" x14ac:dyDescent="0.2">
      <c r="A368" s="73"/>
      <c r="B368" s="73"/>
      <c r="C368" s="73"/>
      <c r="D368" s="73"/>
      <c r="E368" s="73"/>
      <c r="F368" s="73"/>
      <c r="G368" s="73"/>
      <c r="H368" s="73"/>
      <c r="I368" s="70"/>
    </row>
    <row r="369" spans="1:9" x14ac:dyDescent="0.2">
      <c r="A369" s="73"/>
      <c r="B369" s="73"/>
      <c r="C369" s="73"/>
      <c r="D369" s="73"/>
      <c r="E369" s="73"/>
      <c r="F369" s="73"/>
      <c r="G369" s="73"/>
      <c r="H369" s="73"/>
      <c r="I369" s="70"/>
    </row>
    <row r="370" spans="1:9" x14ac:dyDescent="0.2">
      <c r="A370" s="73"/>
      <c r="B370" s="73"/>
      <c r="C370" s="73"/>
      <c r="D370" s="73"/>
      <c r="E370" s="73"/>
      <c r="F370" s="73"/>
      <c r="G370" s="73"/>
      <c r="H370" s="73"/>
      <c r="I370" s="70"/>
    </row>
    <row r="371" spans="1:9" x14ac:dyDescent="0.2">
      <c r="A371" s="73"/>
      <c r="B371" s="73"/>
      <c r="C371" s="73"/>
      <c r="D371" s="73"/>
      <c r="E371" s="73"/>
      <c r="F371" s="73"/>
      <c r="G371" s="73"/>
      <c r="H371" s="73"/>
      <c r="I371" s="70"/>
    </row>
    <row r="372" spans="1:9" x14ac:dyDescent="0.2">
      <c r="A372" s="73"/>
      <c r="B372" s="73"/>
      <c r="C372" s="73"/>
      <c r="D372" s="73"/>
      <c r="E372" s="73"/>
      <c r="F372" s="73"/>
      <c r="G372" s="73"/>
      <c r="H372" s="73"/>
      <c r="I372" s="70"/>
    </row>
    <row r="373" spans="1:9" x14ac:dyDescent="0.2">
      <c r="A373" s="73"/>
      <c r="B373" s="73"/>
      <c r="C373" s="73"/>
      <c r="D373" s="73"/>
      <c r="E373" s="73"/>
      <c r="F373" s="73"/>
      <c r="G373" s="73"/>
      <c r="H373" s="73"/>
      <c r="I373" s="70"/>
    </row>
    <row r="374" spans="1:9" x14ac:dyDescent="0.2">
      <c r="A374" s="73"/>
      <c r="B374" s="73"/>
      <c r="C374" s="73"/>
      <c r="D374" s="73"/>
      <c r="E374" s="73"/>
      <c r="F374" s="73"/>
      <c r="G374" s="73"/>
      <c r="H374" s="73"/>
      <c r="I374" s="70"/>
    </row>
    <row r="375" spans="1:9" x14ac:dyDescent="0.2">
      <c r="A375" s="73"/>
      <c r="B375" s="73"/>
      <c r="C375" s="73"/>
      <c r="D375" s="73"/>
      <c r="E375" s="73"/>
      <c r="F375" s="73"/>
      <c r="G375" s="73"/>
      <c r="H375" s="73"/>
      <c r="I375" s="70"/>
    </row>
    <row r="376" spans="1:9" x14ac:dyDescent="0.2">
      <c r="A376" s="73"/>
      <c r="B376" s="73"/>
      <c r="C376" s="73"/>
      <c r="D376" s="73"/>
      <c r="E376" s="73"/>
      <c r="F376" s="73"/>
      <c r="G376" s="73"/>
      <c r="H376" s="73"/>
      <c r="I376" s="70"/>
    </row>
    <row r="377" spans="1:9" x14ac:dyDescent="0.2">
      <c r="A377" s="73"/>
      <c r="B377" s="73"/>
      <c r="C377" s="73"/>
      <c r="D377" s="73"/>
      <c r="E377" s="73"/>
      <c r="F377" s="73"/>
      <c r="G377" s="73"/>
      <c r="H377" s="73"/>
      <c r="I377" s="70"/>
    </row>
    <row r="378" spans="1:9" x14ac:dyDescent="0.2">
      <c r="A378" s="73"/>
      <c r="B378" s="73"/>
      <c r="C378" s="73"/>
      <c r="D378" s="73"/>
      <c r="E378" s="73"/>
      <c r="F378" s="73"/>
      <c r="G378" s="73"/>
      <c r="H378" s="73"/>
      <c r="I378" s="70"/>
    </row>
    <row r="379" spans="1:9" x14ac:dyDescent="0.2">
      <c r="A379" s="73"/>
      <c r="B379" s="73"/>
      <c r="C379" s="73"/>
      <c r="D379" s="73"/>
      <c r="E379" s="73"/>
      <c r="F379" s="73"/>
      <c r="G379" s="73"/>
      <c r="H379" s="73"/>
      <c r="I379" s="70"/>
    </row>
    <row r="380" spans="1:9" x14ac:dyDescent="0.2">
      <c r="A380" s="73"/>
      <c r="B380" s="73"/>
      <c r="C380" s="73"/>
      <c r="D380" s="73"/>
      <c r="E380" s="73"/>
      <c r="F380" s="73"/>
      <c r="G380" s="73"/>
      <c r="H380" s="73"/>
      <c r="I380" s="70"/>
    </row>
    <row r="381" spans="1:9" x14ac:dyDescent="0.2">
      <c r="A381" s="73"/>
      <c r="B381" s="73"/>
      <c r="C381" s="73"/>
      <c r="D381" s="73"/>
      <c r="E381" s="73"/>
      <c r="F381" s="73"/>
      <c r="G381" s="73"/>
      <c r="H381" s="73"/>
      <c r="I381" s="70"/>
    </row>
    <row r="382" spans="1:9" x14ac:dyDescent="0.2">
      <c r="A382" s="73"/>
      <c r="B382" s="73"/>
      <c r="C382" s="73"/>
      <c r="D382" s="73"/>
      <c r="E382" s="73"/>
      <c r="F382" s="73"/>
      <c r="G382" s="73"/>
      <c r="H382" s="73"/>
      <c r="I382" s="70"/>
    </row>
    <row r="383" spans="1:9" x14ac:dyDescent="0.2">
      <c r="A383" s="73"/>
      <c r="B383" s="73"/>
      <c r="C383" s="73"/>
      <c r="D383" s="73"/>
      <c r="E383" s="73"/>
      <c r="F383" s="73"/>
      <c r="G383" s="73"/>
      <c r="H383" s="73"/>
      <c r="I383" s="70"/>
    </row>
    <row r="384" spans="1:9" x14ac:dyDescent="0.2">
      <c r="A384" s="73"/>
      <c r="B384" s="73"/>
      <c r="C384" s="73"/>
      <c r="D384" s="73"/>
      <c r="E384" s="73"/>
      <c r="F384" s="73"/>
      <c r="G384" s="73"/>
      <c r="H384" s="73"/>
      <c r="I384" s="70"/>
    </row>
    <row r="385" spans="1:9" x14ac:dyDescent="0.2">
      <c r="A385" s="73"/>
      <c r="B385" s="73"/>
      <c r="C385" s="73"/>
      <c r="D385" s="73"/>
      <c r="E385" s="73"/>
      <c r="F385" s="73"/>
      <c r="G385" s="73"/>
      <c r="H385" s="73"/>
      <c r="I385" s="70"/>
    </row>
    <row r="386" spans="1:9" x14ac:dyDescent="0.2">
      <c r="A386" s="73"/>
      <c r="B386" s="73"/>
      <c r="C386" s="73"/>
      <c r="D386" s="73"/>
      <c r="E386" s="73"/>
      <c r="F386" s="73"/>
      <c r="G386" s="73"/>
      <c r="H386" s="73"/>
      <c r="I386" s="70"/>
    </row>
    <row r="387" spans="1:9" x14ac:dyDescent="0.2">
      <c r="A387" s="73"/>
      <c r="B387" s="73"/>
      <c r="C387" s="73"/>
      <c r="D387" s="73"/>
      <c r="E387" s="73"/>
      <c r="F387" s="73"/>
      <c r="G387" s="73"/>
      <c r="H387" s="73"/>
      <c r="I387" s="70"/>
    </row>
    <row r="388" spans="1:9" x14ac:dyDescent="0.2">
      <c r="A388" s="73"/>
      <c r="B388" s="73"/>
      <c r="C388" s="73"/>
      <c r="D388" s="73"/>
      <c r="E388" s="73"/>
      <c r="F388" s="73"/>
      <c r="G388" s="73"/>
      <c r="H388" s="73"/>
      <c r="I388" s="70"/>
    </row>
    <row r="389" spans="1:9" x14ac:dyDescent="0.2">
      <c r="A389" s="73"/>
      <c r="B389" s="73"/>
      <c r="C389" s="73"/>
      <c r="D389" s="73"/>
      <c r="E389" s="73"/>
      <c r="F389" s="73"/>
      <c r="G389" s="73"/>
      <c r="H389" s="73"/>
      <c r="I389" s="70"/>
    </row>
    <row r="390" spans="1:9" x14ac:dyDescent="0.2">
      <c r="A390" s="73"/>
      <c r="B390" s="73"/>
      <c r="C390" s="73"/>
      <c r="D390" s="73"/>
      <c r="E390" s="73"/>
      <c r="F390" s="73"/>
      <c r="G390" s="73"/>
      <c r="H390" s="73"/>
      <c r="I390" s="70"/>
    </row>
    <row r="391" spans="1:9" x14ac:dyDescent="0.2">
      <c r="A391" s="73"/>
      <c r="B391" s="73"/>
      <c r="C391" s="73"/>
      <c r="D391" s="73"/>
      <c r="E391" s="73"/>
      <c r="F391" s="73"/>
      <c r="G391" s="73"/>
      <c r="H391" s="73"/>
      <c r="I391" s="70"/>
    </row>
    <row r="392" spans="1:9" x14ac:dyDescent="0.2">
      <c r="A392" s="73"/>
      <c r="B392" s="73"/>
      <c r="C392" s="73"/>
      <c r="D392" s="73"/>
      <c r="E392" s="73"/>
      <c r="F392" s="73"/>
      <c r="G392" s="73"/>
      <c r="H392" s="73"/>
      <c r="I392" s="70"/>
    </row>
    <row r="393" spans="1:9" x14ac:dyDescent="0.2">
      <c r="A393" s="73"/>
      <c r="B393" s="73"/>
      <c r="C393" s="73"/>
      <c r="D393" s="73"/>
      <c r="E393" s="73"/>
      <c r="F393" s="73"/>
      <c r="G393" s="73"/>
      <c r="H393" s="73"/>
      <c r="I393" s="70"/>
    </row>
    <row r="394" spans="1:9" x14ac:dyDescent="0.2">
      <c r="A394" s="73"/>
      <c r="B394" s="73"/>
      <c r="C394" s="73"/>
      <c r="D394" s="73"/>
      <c r="E394" s="73"/>
      <c r="F394" s="73"/>
      <c r="G394" s="73"/>
      <c r="H394" s="73"/>
      <c r="I394" s="70"/>
    </row>
    <row r="395" spans="1:9" x14ac:dyDescent="0.2">
      <c r="A395" s="73"/>
      <c r="B395" s="73"/>
      <c r="C395" s="73"/>
      <c r="D395" s="73"/>
      <c r="E395" s="73"/>
      <c r="F395" s="73"/>
      <c r="G395" s="73"/>
      <c r="H395" s="73"/>
      <c r="I395" s="70"/>
    </row>
    <row r="396" spans="1:9" x14ac:dyDescent="0.2">
      <c r="A396" s="73"/>
      <c r="B396" s="73"/>
      <c r="C396" s="73"/>
      <c r="D396" s="73"/>
      <c r="E396" s="73"/>
      <c r="F396" s="73"/>
      <c r="G396" s="73"/>
      <c r="H396" s="73"/>
      <c r="I396" s="70"/>
    </row>
    <row r="397" spans="1:9" x14ac:dyDescent="0.2">
      <c r="A397" s="73"/>
      <c r="B397" s="73"/>
      <c r="C397" s="73"/>
      <c r="D397" s="73"/>
      <c r="E397" s="73"/>
      <c r="F397" s="73"/>
      <c r="G397" s="73"/>
      <c r="H397" s="73"/>
      <c r="I397" s="70"/>
    </row>
    <row r="398" spans="1:9" x14ac:dyDescent="0.2">
      <c r="A398" s="73"/>
      <c r="B398" s="73"/>
      <c r="C398" s="73"/>
      <c r="D398" s="73"/>
      <c r="E398" s="73"/>
      <c r="F398" s="73"/>
      <c r="G398" s="73"/>
      <c r="H398" s="73"/>
      <c r="I398" s="70"/>
    </row>
    <row r="399" spans="1:9" x14ac:dyDescent="0.2">
      <c r="A399" s="73"/>
      <c r="B399" s="73"/>
      <c r="C399" s="73"/>
      <c r="D399" s="73"/>
      <c r="E399" s="73"/>
      <c r="F399" s="73"/>
      <c r="G399" s="73"/>
      <c r="H399" s="73"/>
      <c r="I399" s="70"/>
    </row>
    <row r="400" spans="1:9" x14ac:dyDescent="0.2">
      <c r="A400" s="73"/>
      <c r="B400" s="73"/>
      <c r="C400" s="73"/>
      <c r="D400" s="73"/>
      <c r="E400" s="73"/>
      <c r="F400" s="73"/>
      <c r="G400" s="73"/>
      <c r="H400" s="73"/>
      <c r="I400" s="70"/>
    </row>
    <row r="401" spans="1:9" x14ac:dyDescent="0.2">
      <c r="A401" s="73"/>
      <c r="B401" s="73"/>
      <c r="C401" s="73"/>
      <c r="D401" s="73"/>
      <c r="E401" s="73"/>
      <c r="F401" s="73"/>
      <c r="G401" s="73"/>
      <c r="H401" s="73"/>
      <c r="I401" s="70"/>
    </row>
    <row r="402" spans="1:9" x14ac:dyDescent="0.2">
      <c r="A402" s="73"/>
      <c r="B402" s="73"/>
      <c r="C402" s="73"/>
      <c r="D402" s="73"/>
      <c r="E402" s="73"/>
      <c r="F402" s="73"/>
      <c r="G402" s="73"/>
      <c r="H402" s="73"/>
      <c r="I402" s="70"/>
    </row>
    <row r="403" spans="1:9" x14ac:dyDescent="0.2">
      <c r="A403" s="73"/>
      <c r="B403" s="73"/>
      <c r="C403" s="73"/>
      <c r="D403" s="73"/>
      <c r="E403" s="73"/>
      <c r="F403" s="73"/>
      <c r="G403" s="73"/>
      <c r="H403" s="73"/>
      <c r="I403" s="70"/>
    </row>
    <row r="404" spans="1:9" x14ac:dyDescent="0.2">
      <c r="A404" s="73"/>
      <c r="B404" s="73"/>
      <c r="C404" s="73"/>
      <c r="D404" s="73"/>
      <c r="E404" s="73"/>
      <c r="F404" s="73"/>
      <c r="G404" s="73"/>
      <c r="H404" s="73"/>
      <c r="I404" s="70"/>
    </row>
    <row r="405" spans="1:9" x14ac:dyDescent="0.2">
      <c r="A405" s="73"/>
      <c r="B405" s="73"/>
      <c r="C405" s="73"/>
      <c r="D405" s="73"/>
      <c r="E405" s="73"/>
      <c r="F405" s="73"/>
      <c r="G405" s="73"/>
      <c r="H405" s="73"/>
      <c r="I405" s="70"/>
    </row>
    <row r="406" spans="1:9" x14ac:dyDescent="0.2">
      <c r="A406" s="73"/>
      <c r="B406" s="73"/>
      <c r="C406" s="73"/>
      <c r="D406" s="73"/>
      <c r="E406" s="73"/>
      <c r="F406" s="73"/>
      <c r="G406" s="73"/>
      <c r="H406" s="73"/>
      <c r="I406" s="70"/>
    </row>
    <row r="407" spans="1:9" x14ac:dyDescent="0.2">
      <c r="A407" s="73"/>
      <c r="B407" s="73"/>
      <c r="C407" s="73"/>
      <c r="D407" s="73"/>
      <c r="E407" s="73"/>
      <c r="F407" s="73"/>
      <c r="G407" s="73"/>
      <c r="H407" s="73"/>
      <c r="I407" s="70"/>
    </row>
    <row r="408" spans="1:9" x14ac:dyDescent="0.2">
      <c r="A408" s="73"/>
      <c r="B408" s="73"/>
      <c r="C408" s="73"/>
      <c r="D408" s="73"/>
      <c r="E408" s="73"/>
      <c r="F408" s="73"/>
      <c r="G408" s="73"/>
      <c r="H408" s="73"/>
      <c r="I408" s="70"/>
    </row>
    <row r="409" spans="1:9" x14ac:dyDescent="0.2">
      <c r="A409" s="73"/>
      <c r="B409" s="73"/>
      <c r="C409" s="73"/>
      <c r="D409" s="73"/>
      <c r="E409" s="73"/>
      <c r="F409" s="73"/>
      <c r="G409" s="73"/>
      <c r="H409" s="73"/>
      <c r="I409" s="70"/>
    </row>
    <row r="410" spans="1:9" x14ac:dyDescent="0.2">
      <c r="A410" s="73"/>
      <c r="B410" s="73"/>
      <c r="C410" s="73"/>
      <c r="D410" s="73"/>
      <c r="E410" s="73"/>
      <c r="F410" s="73"/>
      <c r="G410" s="73"/>
      <c r="H410" s="73"/>
      <c r="I410" s="70"/>
    </row>
    <row r="411" spans="1:9" x14ac:dyDescent="0.2">
      <c r="A411" s="73"/>
      <c r="B411" s="73"/>
      <c r="C411" s="73"/>
      <c r="D411" s="73"/>
      <c r="E411" s="73"/>
      <c r="F411" s="73"/>
      <c r="G411" s="73"/>
      <c r="H411" s="73"/>
      <c r="I411" s="70"/>
    </row>
    <row r="412" spans="1:9" x14ac:dyDescent="0.2">
      <c r="A412" s="73"/>
      <c r="B412" s="73"/>
      <c r="C412" s="73"/>
      <c r="D412" s="73"/>
      <c r="E412" s="73"/>
      <c r="F412" s="73"/>
      <c r="G412" s="73"/>
      <c r="H412" s="73"/>
      <c r="I412" s="70"/>
    </row>
    <row r="413" spans="1:9" x14ac:dyDescent="0.2">
      <c r="A413" s="73"/>
      <c r="B413" s="73"/>
      <c r="C413" s="73"/>
      <c r="D413" s="73"/>
      <c r="E413" s="73"/>
      <c r="F413" s="73"/>
      <c r="G413" s="73"/>
      <c r="H413" s="73"/>
      <c r="I413" s="70"/>
    </row>
    <row r="414" spans="1:9" x14ac:dyDescent="0.2">
      <c r="A414" s="73"/>
      <c r="B414" s="73"/>
      <c r="C414" s="73"/>
      <c r="D414" s="73"/>
      <c r="E414" s="73"/>
      <c r="F414" s="73"/>
      <c r="G414" s="73"/>
      <c r="H414" s="73"/>
      <c r="I414" s="70"/>
    </row>
    <row r="415" spans="1:9" x14ac:dyDescent="0.2">
      <c r="A415" s="73"/>
      <c r="B415" s="73"/>
      <c r="C415" s="73"/>
      <c r="D415" s="73"/>
      <c r="E415" s="73"/>
      <c r="F415" s="73"/>
      <c r="G415" s="73"/>
      <c r="H415" s="73"/>
      <c r="I415" s="70"/>
    </row>
    <row r="416" spans="1:9" x14ac:dyDescent="0.2">
      <c r="A416" s="73"/>
      <c r="B416" s="73"/>
      <c r="C416" s="73"/>
      <c r="D416" s="73"/>
      <c r="E416" s="73"/>
      <c r="F416" s="73"/>
      <c r="G416" s="73"/>
      <c r="H416" s="73"/>
      <c r="I416" s="70"/>
    </row>
    <row r="417" spans="1:9" x14ac:dyDescent="0.2">
      <c r="A417" s="73"/>
      <c r="B417" s="73"/>
      <c r="C417" s="73"/>
      <c r="D417" s="73"/>
      <c r="E417" s="73"/>
      <c r="F417" s="73"/>
      <c r="G417" s="73"/>
      <c r="H417" s="73"/>
      <c r="I417" s="70"/>
    </row>
    <row r="418" spans="1:9" x14ac:dyDescent="0.2">
      <c r="A418" s="73"/>
      <c r="B418" s="73"/>
      <c r="C418" s="73"/>
      <c r="D418" s="73"/>
      <c r="E418" s="73"/>
      <c r="F418" s="73"/>
      <c r="G418" s="73"/>
      <c r="H418" s="73"/>
      <c r="I418" s="70"/>
    </row>
    <row r="419" spans="1:9" x14ac:dyDescent="0.2">
      <c r="A419" s="73"/>
      <c r="B419" s="73"/>
      <c r="C419" s="73"/>
      <c r="D419" s="73"/>
      <c r="E419" s="73"/>
      <c r="F419" s="73"/>
      <c r="G419" s="73"/>
      <c r="H419" s="73"/>
      <c r="I419" s="70"/>
    </row>
    <row r="420" spans="1:9" x14ac:dyDescent="0.2">
      <c r="A420" s="73"/>
      <c r="B420" s="73"/>
      <c r="C420" s="73"/>
      <c r="D420" s="73"/>
      <c r="E420" s="73"/>
      <c r="F420" s="73"/>
      <c r="G420" s="73"/>
      <c r="H420" s="73"/>
      <c r="I420" s="70"/>
    </row>
    <row r="421" spans="1:9" x14ac:dyDescent="0.2">
      <c r="A421" s="73"/>
      <c r="B421" s="73"/>
      <c r="C421" s="73"/>
      <c r="D421" s="73"/>
      <c r="E421" s="73"/>
      <c r="F421" s="73"/>
      <c r="G421" s="73"/>
      <c r="H421" s="73"/>
      <c r="I421" s="70"/>
    </row>
    <row r="422" spans="1:9" x14ac:dyDescent="0.2">
      <c r="A422" s="73"/>
      <c r="B422" s="73"/>
      <c r="C422" s="73"/>
      <c r="D422" s="73"/>
      <c r="E422" s="73"/>
      <c r="F422" s="73"/>
      <c r="G422" s="73"/>
      <c r="H422" s="73"/>
      <c r="I422" s="70"/>
    </row>
    <row r="423" spans="1:9" x14ac:dyDescent="0.2">
      <c r="A423" s="73"/>
      <c r="B423" s="73"/>
      <c r="C423" s="73"/>
      <c r="D423" s="73"/>
      <c r="E423" s="73"/>
      <c r="F423" s="73"/>
      <c r="G423" s="73"/>
      <c r="H423" s="73"/>
      <c r="I423" s="70"/>
    </row>
    <row r="424" spans="1:9" x14ac:dyDescent="0.2">
      <c r="A424" s="70"/>
      <c r="B424" s="70"/>
      <c r="C424" s="70"/>
      <c r="D424" s="70"/>
      <c r="E424" s="70"/>
      <c r="F424" s="70"/>
      <c r="G424" s="70"/>
      <c r="H424" s="70"/>
      <c r="I424" s="70"/>
    </row>
    <row r="425" spans="1:9" x14ac:dyDescent="0.2">
      <c r="A425" s="70"/>
      <c r="B425" s="70"/>
      <c r="C425" s="70"/>
      <c r="D425" s="70"/>
      <c r="E425" s="70"/>
      <c r="F425" s="70"/>
      <c r="G425" s="70"/>
      <c r="H425" s="70"/>
      <c r="I425" s="70"/>
    </row>
    <row r="426" spans="1:9" x14ac:dyDescent="0.2">
      <c r="A426" s="70"/>
      <c r="B426" s="70"/>
      <c r="C426" s="70"/>
      <c r="D426" s="70"/>
      <c r="E426" s="70"/>
      <c r="F426" s="70"/>
      <c r="G426" s="70"/>
      <c r="H426" s="70"/>
      <c r="I426" s="70"/>
    </row>
    <row r="427" spans="1:9" x14ac:dyDescent="0.2">
      <c r="A427" s="70"/>
      <c r="B427" s="70"/>
      <c r="C427" s="70"/>
      <c r="D427" s="70"/>
      <c r="E427" s="70"/>
      <c r="F427" s="70"/>
      <c r="G427" s="70"/>
      <c r="H427" s="70"/>
      <c r="I427" s="70"/>
    </row>
    <row r="428" spans="1:9" x14ac:dyDescent="0.2">
      <c r="A428" s="70"/>
      <c r="B428" s="70"/>
      <c r="C428" s="70"/>
      <c r="D428" s="70"/>
      <c r="E428" s="70"/>
      <c r="F428" s="70"/>
      <c r="G428" s="70"/>
      <c r="H428" s="70"/>
      <c r="I428" s="70"/>
    </row>
    <row r="429" spans="1:9" x14ac:dyDescent="0.2">
      <c r="A429" s="70"/>
      <c r="B429" s="70"/>
      <c r="C429" s="70"/>
      <c r="D429" s="70"/>
      <c r="E429" s="70"/>
      <c r="F429" s="70"/>
      <c r="G429" s="70"/>
      <c r="H429" s="70"/>
      <c r="I429" s="70"/>
    </row>
    <row r="430" spans="1:9" x14ac:dyDescent="0.2">
      <c r="A430" s="70"/>
      <c r="B430" s="70"/>
      <c r="C430" s="70"/>
      <c r="D430" s="70"/>
      <c r="E430" s="70"/>
      <c r="F430" s="70"/>
      <c r="G430" s="70"/>
      <c r="H430" s="70"/>
      <c r="I430" s="70"/>
    </row>
    <row r="431" spans="1:9" x14ac:dyDescent="0.2">
      <c r="A431" s="70"/>
      <c r="B431" s="70"/>
      <c r="C431" s="70"/>
      <c r="D431" s="70"/>
      <c r="E431" s="70"/>
      <c r="F431" s="70"/>
      <c r="G431" s="70"/>
      <c r="H431" s="70"/>
      <c r="I431" s="70"/>
    </row>
    <row r="432" spans="1:9" x14ac:dyDescent="0.2">
      <c r="A432" s="70"/>
      <c r="B432" s="70"/>
      <c r="C432" s="70"/>
      <c r="D432" s="70"/>
      <c r="E432" s="70"/>
      <c r="F432" s="70"/>
      <c r="G432" s="70"/>
      <c r="H432" s="70"/>
      <c r="I432" s="70"/>
    </row>
    <row r="433" spans="1:9" x14ac:dyDescent="0.2">
      <c r="A433" s="70"/>
      <c r="B433" s="70"/>
      <c r="C433" s="70"/>
      <c r="D433" s="70"/>
      <c r="E433" s="70"/>
      <c r="F433" s="70"/>
      <c r="G433" s="70"/>
      <c r="H433" s="70"/>
      <c r="I433" s="70"/>
    </row>
    <row r="434" spans="1:9" x14ac:dyDescent="0.2">
      <c r="A434" s="70"/>
      <c r="B434" s="70"/>
      <c r="C434" s="70"/>
      <c r="D434" s="70"/>
      <c r="E434" s="70"/>
      <c r="F434" s="70"/>
      <c r="G434" s="70"/>
      <c r="H434" s="70"/>
      <c r="I434" s="70"/>
    </row>
    <row r="435" spans="1:9" x14ac:dyDescent="0.2">
      <c r="A435" s="70"/>
      <c r="B435" s="70"/>
      <c r="C435" s="70"/>
      <c r="D435" s="70"/>
      <c r="E435" s="70"/>
      <c r="F435" s="70"/>
      <c r="G435" s="70"/>
      <c r="H435" s="70"/>
      <c r="I435" s="70"/>
    </row>
    <row r="436" spans="1:9" x14ac:dyDescent="0.2">
      <c r="A436" s="70"/>
      <c r="B436" s="70"/>
      <c r="C436" s="70"/>
      <c r="D436" s="70"/>
      <c r="E436" s="70"/>
      <c r="F436" s="70"/>
      <c r="G436" s="70"/>
      <c r="H436" s="70"/>
      <c r="I436" s="70"/>
    </row>
    <row r="437" spans="1:9" x14ac:dyDescent="0.2">
      <c r="A437" s="70"/>
      <c r="B437" s="70"/>
      <c r="C437" s="70"/>
      <c r="D437" s="70"/>
      <c r="E437" s="70"/>
      <c r="F437" s="70"/>
      <c r="G437" s="70"/>
      <c r="H437" s="70"/>
      <c r="I437" s="70"/>
    </row>
    <row r="438" spans="1:9" x14ac:dyDescent="0.2">
      <c r="A438" s="70"/>
      <c r="B438" s="70"/>
      <c r="C438" s="70"/>
      <c r="D438" s="70"/>
      <c r="E438" s="70"/>
      <c r="F438" s="70"/>
      <c r="G438" s="70"/>
      <c r="H438" s="70"/>
      <c r="I438" s="70"/>
    </row>
    <row r="439" spans="1:9" x14ac:dyDescent="0.2">
      <c r="A439" s="70"/>
      <c r="B439" s="70"/>
      <c r="C439" s="70"/>
      <c r="D439" s="70"/>
      <c r="E439" s="70"/>
      <c r="F439" s="70"/>
      <c r="G439" s="70"/>
      <c r="H439" s="70"/>
      <c r="I439" s="70"/>
    </row>
    <row r="440" spans="1:9" x14ac:dyDescent="0.2">
      <c r="A440" s="70"/>
      <c r="B440" s="70"/>
      <c r="C440" s="70"/>
      <c r="D440" s="70"/>
      <c r="E440" s="70"/>
      <c r="F440" s="70"/>
      <c r="G440" s="70"/>
      <c r="H440" s="70"/>
      <c r="I440" s="70"/>
    </row>
    <row r="441" spans="1:9" x14ac:dyDescent="0.2">
      <c r="A441" s="70"/>
      <c r="B441" s="70"/>
      <c r="C441" s="70"/>
      <c r="D441" s="70"/>
      <c r="E441" s="70"/>
      <c r="F441" s="70"/>
      <c r="G441" s="70"/>
      <c r="H441" s="70"/>
      <c r="I441" s="70"/>
    </row>
    <row r="442" spans="1:9" x14ac:dyDescent="0.2">
      <c r="A442" s="70"/>
      <c r="B442" s="70"/>
      <c r="C442" s="70"/>
      <c r="D442" s="70"/>
      <c r="E442" s="70"/>
      <c r="F442" s="70"/>
      <c r="G442" s="70"/>
      <c r="H442" s="70"/>
      <c r="I442" s="70"/>
    </row>
    <row r="443" spans="1:9" x14ac:dyDescent="0.2">
      <c r="A443" s="70"/>
      <c r="B443" s="70"/>
      <c r="C443" s="70"/>
      <c r="D443" s="70"/>
      <c r="E443" s="70"/>
      <c r="F443" s="70"/>
      <c r="G443" s="70"/>
      <c r="H443" s="70"/>
      <c r="I443" s="70"/>
    </row>
    <row r="444" spans="1:9" x14ac:dyDescent="0.2">
      <c r="A444" s="70"/>
      <c r="B444" s="70"/>
      <c r="C444" s="70"/>
      <c r="D444" s="70"/>
      <c r="E444" s="70"/>
      <c r="F444" s="70"/>
      <c r="G444" s="70"/>
      <c r="H444" s="70"/>
      <c r="I444" s="70"/>
    </row>
    <row r="445" spans="1:9" x14ac:dyDescent="0.2">
      <c r="A445" s="70"/>
      <c r="B445" s="70"/>
      <c r="C445" s="70"/>
      <c r="D445" s="70"/>
      <c r="E445" s="70"/>
      <c r="F445" s="70"/>
      <c r="G445" s="70"/>
      <c r="H445" s="70"/>
      <c r="I445" s="70"/>
    </row>
    <row r="446" spans="1:9" x14ac:dyDescent="0.2">
      <c r="A446" s="70"/>
      <c r="B446" s="70"/>
      <c r="C446" s="70"/>
      <c r="D446" s="70"/>
      <c r="E446" s="70"/>
      <c r="F446" s="70"/>
      <c r="G446" s="70"/>
      <c r="H446" s="70"/>
      <c r="I446" s="70"/>
    </row>
    <row r="447" spans="1:9" x14ac:dyDescent="0.2">
      <c r="A447" s="70"/>
      <c r="B447" s="70"/>
      <c r="C447" s="70"/>
      <c r="D447" s="70"/>
      <c r="E447" s="70"/>
      <c r="F447" s="70"/>
      <c r="G447" s="70"/>
      <c r="H447" s="70"/>
      <c r="I447" s="70"/>
    </row>
    <row r="448" spans="1:9" x14ac:dyDescent="0.2">
      <c r="A448" s="70"/>
      <c r="B448" s="70"/>
      <c r="C448" s="70"/>
      <c r="D448" s="70"/>
      <c r="E448" s="70"/>
      <c r="F448" s="70"/>
      <c r="G448" s="70"/>
      <c r="H448" s="70"/>
      <c r="I448" s="70"/>
    </row>
    <row r="449" spans="1:9" x14ac:dyDescent="0.2">
      <c r="A449" s="70"/>
      <c r="B449" s="70"/>
      <c r="C449" s="70"/>
      <c r="D449" s="70"/>
      <c r="E449" s="70"/>
      <c r="F449" s="70"/>
      <c r="G449" s="70"/>
      <c r="H449" s="70"/>
      <c r="I449" s="70"/>
    </row>
    <row r="450" spans="1:9" x14ac:dyDescent="0.2">
      <c r="A450" s="70"/>
      <c r="B450" s="70"/>
      <c r="C450" s="70"/>
      <c r="D450" s="70"/>
      <c r="E450" s="70"/>
      <c r="F450" s="70"/>
      <c r="G450" s="70"/>
      <c r="H450" s="70"/>
      <c r="I450" s="70"/>
    </row>
    <row r="451" spans="1:9" x14ac:dyDescent="0.2">
      <c r="A451" s="70"/>
      <c r="B451" s="70"/>
      <c r="C451" s="70"/>
      <c r="D451" s="70"/>
      <c r="E451" s="70"/>
      <c r="F451" s="70"/>
      <c r="G451" s="70"/>
      <c r="H451" s="70"/>
      <c r="I451" s="70"/>
    </row>
    <row r="452" spans="1:9" x14ac:dyDescent="0.2">
      <c r="A452" s="70"/>
      <c r="B452" s="70"/>
      <c r="C452" s="70"/>
      <c r="D452" s="70"/>
      <c r="E452" s="70"/>
      <c r="F452" s="70"/>
      <c r="G452" s="70"/>
      <c r="H452" s="70"/>
      <c r="I452" s="70"/>
    </row>
    <row r="453" spans="1:9" x14ac:dyDescent="0.2">
      <c r="A453" s="70"/>
      <c r="B453" s="70"/>
      <c r="C453" s="70"/>
      <c r="D453" s="70"/>
      <c r="E453" s="70"/>
      <c r="F453" s="70"/>
      <c r="G453" s="70"/>
      <c r="H453" s="70"/>
      <c r="I453" s="70"/>
    </row>
    <row r="454" spans="1:9" x14ac:dyDescent="0.2">
      <c r="A454" s="70"/>
      <c r="B454" s="70"/>
      <c r="C454" s="70"/>
      <c r="D454" s="70"/>
      <c r="E454" s="70"/>
      <c r="F454" s="70"/>
      <c r="G454" s="70"/>
      <c r="H454" s="70"/>
      <c r="I454" s="70"/>
    </row>
    <row r="455" spans="1:9" x14ac:dyDescent="0.2">
      <c r="A455" s="70"/>
      <c r="B455" s="70"/>
      <c r="C455" s="70"/>
      <c r="D455" s="70"/>
      <c r="E455" s="70"/>
      <c r="F455" s="70"/>
      <c r="G455" s="70"/>
      <c r="H455" s="70"/>
      <c r="I455" s="70"/>
    </row>
    <row r="456" spans="1:9" x14ac:dyDescent="0.2">
      <c r="A456" s="70"/>
      <c r="B456" s="70"/>
      <c r="C456" s="70"/>
      <c r="D456" s="70"/>
      <c r="E456" s="70"/>
      <c r="F456" s="70"/>
      <c r="G456" s="70"/>
      <c r="H456" s="70"/>
      <c r="I456" s="70"/>
    </row>
    <row r="457" spans="1:9" x14ac:dyDescent="0.2">
      <c r="A457" s="70"/>
      <c r="B457" s="70"/>
      <c r="C457" s="70"/>
      <c r="D457" s="70"/>
      <c r="E457" s="70"/>
      <c r="F457" s="70"/>
      <c r="G457" s="70"/>
      <c r="H457" s="70"/>
      <c r="I457" s="70"/>
    </row>
    <row r="458" spans="1:9" x14ac:dyDescent="0.2">
      <c r="A458" s="70"/>
      <c r="B458" s="70"/>
      <c r="C458" s="70"/>
      <c r="D458" s="70"/>
      <c r="E458" s="70"/>
      <c r="F458" s="70"/>
      <c r="G458" s="70"/>
      <c r="H458" s="70"/>
      <c r="I458" s="70"/>
    </row>
    <row r="459" spans="1:9" x14ac:dyDescent="0.2">
      <c r="A459" s="70"/>
      <c r="B459" s="70"/>
      <c r="C459" s="70"/>
      <c r="D459" s="70"/>
      <c r="E459" s="70"/>
      <c r="F459" s="70"/>
      <c r="G459" s="70"/>
      <c r="H459" s="70"/>
      <c r="I459" s="70"/>
    </row>
    <row r="460" spans="1:9" x14ac:dyDescent="0.2">
      <c r="A460" s="70"/>
      <c r="B460" s="70"/>
      <c r="C460" s="70"/>
      <c r="D460" s="70"/>
      <c r="E460" s="70"/>
      <c r="F460" s="70"/>
      <c r="G460" s="70"/>
      <c r="H460" s="70"/>
      <c r="I460" s="70"/>
    </row>
    <row r="461" spans="1:9" x14ac:dyDescent="0.2">
      <c r="A461" s="70"/>
      <c r="B461" s="70"/>
      <c r="C461" s="70"/>
      <c r="D461" s="70"/>
      <c r="E461" s="70"/>
      <c r="F461" s="70"/>
      <c r="G461" s="70"/>
      <c r="H461" s="70"/>
      <c r="I461" s="70"/>
    </row>
    <row r="462" spans="1:9" x14ac:dyDescent="0.2">
      <c r="A462" s="70"/>
      <c r="B462" s="70"/>
      <c r="C462" s="70"/>
      <c r="D462" s="70"/>
      <c r="E462" s="70"/>
      <c r="F462" s="70"/>
      <c r="G462" s="70"/>
      <c r="H462" s="70"/>
      <c r="I462" s="70"/>
    </row>
    <row r="463" spans="1:9" x14ac:dyDescent="0.2">
      <c r="A463" s="70"/>
      <c r="B463" s="70"/>
      <c r="C463" s="70"/>
      <c r="D463" s="70"/>
      <c r="E463" s="70"/>
      <c r="F463" s="70"/>
      <c r="G463" s="70"/>
      <c r="H463" s="70"/>
      <c r="I463" s="70"/>
    </row>
    <row r="464" spans="1:9" x14ac:dyDescent="0.2">
      <c r="A464" s="70"/>
      <c r="B464" s="70"/>
      <c r="C464" s="70"/>
      <c r="D464" s="70"/>
      <c r="E464" s="70"/>
      <c r="F464" s="70"/>
      <c r="G464" s="70"/>
      <c r="H464" s="70"/>
      <c r="I464" s="70"/>
    </row>
    <row r="465" spans="1:9" x14ac:dyDescent="0.2">
      <c r="A465" s="70"/>
      <c r="B465" s="70"/>
      <c r="C465" s="70"/>
      <c r="D465" s="70"/>
      <c r="E465" s="70"/>
      <c r="F465" s="70"/>
      <c r="G465" s="70"/>
      <c r="H465" s="70"/>
      <c r="I465" s="70"/>
    </row>
    <row r="466" spans="1:9" x14ac:dyDescent="0.2">
      <c r="A466" s="70"/>
      <c r="B466" s="70"/>
      <c r="C466" s="70"/>
      <c r="D466" s="70"/>
      <c r="E466" s="70"/>
      <c r="F466" s="70"/>
      <c r="G466" s="70"/>
      <c r="H466" s="70"/>
      <c r="I466" s="70"/>
    </row>
    <row r="467" spans="1:9" x14ac:dyDescent="0.2">
      <c r="A467" s="70"/>
      <c r="B467" s="70"/>
      <c r="C467" s="70"/>
      <c r="D467" s="70"/>
      <c r="E467" s="70"/>
      <c r="F467" s="70"/>
      <c r="G467" s="70"/>
      <c r="H467" s="70"/>
      <c r="I467" s="70"/>
    </row>
    <row r="468" spans="1:9" x14ac:dyDescent="0.2">
      <c r="A468" s="70"/>
      <c r="B468" s="70"/>
      <c r="C468" s="70"/>
      <c r="D468" s="70"/>
      <c r="E468" s="70"/>
      <c r="F468" s="70"/>
      <c r="G468" s="70"/>
      <c r="H468" s="70"/>
      <c r="I468" s="70"/>
    </row>
    <row r="469" spans="1:9" x14ac:dyDescent="0.2">
      <c r="A469" s="70"/>
      <c r="B469" s="70"/>
      <c r="C469" s="70"/>
      <c r="D469" s="70"/>
      <c r="E469" s="70"/>
      <c r="F469" s="70"/>
      <c r="G469" s="70"/>
      <c r="H469" s="70"/>
      <c r="I469" s="70"/>
    </row>
    <row r="470" spans="1:9" x14ac:dyDescent="0.2">
      <c r="A470" s="70"/>
      <c r="B470" s="70"/>
      <c r="C470" s="70"/>
      <c r="D470" s="70"/>
      <c r="E470" s="70"/>
      <c r="F470" s="70"/>
      <c r="G470" s="70"/>
      <c r="H470" s="70"/>
      <c r="I470" s="70"/>
    </row>
    <row r="471" spans="1:9" x14ac:dyDescent="0.2">
      <c r="A471" s="70"/>
      <c r="B471" s="70"/>
      <c r="C471" s="70"/>
      <c r="D471" s="70"/>
      <c r="E471" s="70"/>
      <c r="F471" s="70"/>
      <c r="G471" s="70"/>
      <c r="H471" s="70"/>
      <c r="I471" s="70"/>
    </row>
    <row r="472" spans="1:9" x14ac:dyDescent="0.2">
      <c r="A472" s="70"/>
      <c r="B472" s="70"/>
      <c r="C472" s="70"/>
      <c r="D472" s="70"/>
      <c r="E472" s="70"/>
      <c r="F472" s="70"/>
      <c r="G472" s="70"/>
      <c r="H472" s="70"/>
      <c r="I472" s="70"/>
    </row>
    <row r="473" spans="1:9" x14ac:dyDescent="0.2">
      <c r="A473" s="70"/>
      <c r="B473" s="70"/>
      <c r="C473" s="70"/>
      <c r="D473" s="70"/>
      <c r="E473" s="70"/>
      <c r="F473" s="70"/>
      <c r="G473" s="70"/>
      <c r="H473" s="70"/>
      <c r="I473" s="70"/>
    </row>
    <row r="474" spans="1:9" x14ac:dyDescent="0.2">
      <c r="A474" s="70"/>
      <c r="B474" s="70"/>
      <c r="C474" s="70"/>
      <c r="D474" s="70"/>
      <c r="E474" s="70"/>
      <c r="F474" s="70"/>
      <c r="G474" s="70"/>
      <c r="H474" s="70"/>
      <c r="I474" s="70"/>
    </row>
    <row r="475" spans="1:9" x14ac:dyDescent="0.2">
      <c r="A475" s="70"/>
      <c r="B475" s="70"/>
      <c r="C475" s="70"/>
      <c r="D475" s="70"/>
      <c r="E475" s="70"/>
      <c r="F475" s="70"/>
      <c r="G475" s="70"/>
      <c r="H475" s="70"/>
      <c r="I475" s="70"/>
    </row>
    <row r="476" spans="1:9" x14ac:dyDescent="0.2">
      <c r="A476" s="70"/>
      <c r="B476" s="70"/>
      <c r="C476" s="70"/>
      <c r="D476" s="70"/>
      <c r="E476" s="70"/>
      <c r="F476" s="70"/>
      <c r="G476" s="70"/>
      <c r="H476" s="70"/>
      <c r="I476" s="70"/>
    </row>
    <row r="477" spans="1:9" x14ac:dyDescent="0.2">
      <c r="A477" s="70"/>
      <c r="B477" s="70"/>
      <c r="C477" s="70"/>
      <c r="D477" s="70"/>
      <c r="E477" s="70"/>
      <c r="F477" s="70"/>
      <c r="G477" s="70"/>
      <c r="H477" s="70"/>
      <c r="I477" s="70"/>
    </row>
    <row r="478" spans="1:9" x14ac:dyDescent="0.2">
      <c r="A478" s="70"/>
      <c r="B478" s="70"/>
      <c r="C478" s="70"/>
      <c r="D478" s="70"/>
      <c r="E478" s="70"/>
      <c r="F478" s="70"/>
      <c r="G478" s="70"/>
      <c r="H478" s="70"/>
      <c r="I478" s="70"/>
    </row>
    <row r="479" spans="1:9" x14ac:dyDescent="0.2">
      <c r="A479" s="70"/>
      <c r="B479" s="70"/>
      <c r="C479" s="70"/>
      <c r="D479" s="70"/>
      <c r="E479" s="70"/>
      <c r="F479" s="70"/>
      <c r="G479" s="70"/>
      <c r="H479" s="70"/>
      <c r="I479" s="70"/>
    </row>
    <row r="480" spans="1:9" x14ac:dyDescent="0.2">
      <c r="A480" s="70"/>
      <c r="B480" s="70"/>
      <c r="C480" s="70"/>
      <c r="D480" s="70"/>
      <c r="E480" s="70"/>
      <c r="F480" s="70"/>
      <c r="G480" s="70"/>
      <c r="H480" s="70"/>
      <c r="I480" s="70"/>
    </row>
    <row r="481" spans="1:9" x14ac:dyDescent="0.2">
      <c r="A481" s="70"/>
      <c r="B481" s="70"/>
      <c r="C481" s="70"/>
      <c r="D481" s="70"/>
      <c r="E481" s="70"/>
      <c r="F481" s="70"/>
      <c r="G481" s="70"/>
      <c r="H481" s="70"/>
      <c r="I481" s="70"/>
    </row>
    <row r="482" spans="1:9" x14ac:dyDescent="0.2">
      <c r="A482" s="70"/>
      <c r="B482" s="70"/>
      <c r="C482" s="70"/>
      <c r="D482" s="70"/>
      <c r="E482" s="70"/>
      <c r="F482" s="70"/>
      <c r="G482" s="70"/>
      <c r="H482" s="70"/>
      <c r="I482" s="70"/>
    </row>
    <row r="483" spans="1:9" x14ac:dyDescent="0.2">
      <c r="A483" s="70"/>
      <c r="B483" s="70"/>
      <c r="C483" s="70"/>
      <c r="D483" s="70"/>
      <c r="E483" s="70"/>
      <c r="F483" s="70"/>
      <c r="G483" s="70"/>
      <c r="H483" s="70"/>
      <c r="I483" s="70"/>
    </row>
    <row r="484" spans="1:9" x14ac:dyDescent="0.2">
      <c r="A484" s="70"/>
      <c r="B484" s="70"/>
      <c r="C484" s="70"/>
      <c r="D484" s="70"/>
      <c r="E484" s="70"/>
      <c r="F484" s="70"/>
      <c r="G484" s="70"/>
      <c r="H484" s="70"/>
      <c r="I484" s="70"/>
    </row>
    <row r="485" spans="1:9" x14ac:dyDescent="0.2">
      <c r="A485" s="70"/>
      <c r="B485" s="70"/>
      <c r="C485" s="70"/>
      <c r="D485" s="70"/>
      <c r="E485" s="70"/>
      <c r="F485" s="70"/>
      <c r="G485" s="70"/>
      <c r="H485" s="70"/>
      <c r="I485" s="70"/>
    </row>
    <row r="486" spans="1:9" x14ac:dyDescent="0.2">
      <c r="A486" s="70"/>
      <c r="B486" s="70"/>
      <c r="C486" s="70"/>
      <c r="D486" s="70"/>
      <c r="E486" s="70"/>
      <c r="F486" s="70"/>
      <c r="G486" s="70"/>
      <c r="H486" s="70"/>
      <c r="I486" s="70"/>
    </row>
    <row r="487" spans="1:9" x14ac:dyDescent="0.2">
      <c r="A487" s="70"/>
      <c r="B487" s="70"/>
      <c r="C487" s="70"/>
      <c r="D487" s="70"/>
      <c r="E487" s="70"/>
      <c r="F487" s="70"/>
      <c r="G487" s="70"/>
      <c r="H487" s="70"/>
      <c r="I487" s="70"/>
    </row>
    <row r="488" spans="1:9" x14ac:dyDescent="0.2">
      <c r="A488" s="70"/>
      <c r="B488" s="70"/>
      <c r="C488" s="70"/>
      <c r="D488" s="70"/>
      <c r="E488" s="70"/>
      <c r="F488" s="70"/>
      <c r="G488" s="70"/>
      <c r="H488" s="70"/>
      <c r="I488" s="70"/>
    </row>
    <row r="489" spans="1:9" x14ac:dyDescent="0.2">
      <c r="A489" s="70"/>
      <c r="B489" s="70"/>
      <c r="C489" s="70"/>
      <c r="D489" s="70"/>
      <c r="E489" s="70"/>
      <c r="F489" s="70"/>
      <c r="G489" s="70"/>
      <c r="H489" s="70"/>
      <c r="I489" s="70"/>
    </row>
    <row r="490" spans="1:9" x14ac:dyDescent="0.2">
      <c r="A490" s="70"/>
      <c r="B490" s="70"/>
      <c r="C490" s="70"/>
      <c r="D490" s="70"/>
      <c r="E490" s="70"/>
      <c r="F490" s="70"/>
      <c r="G490" s="70"/>
      <c r="H490" s="70"/>
      <c r="I490" s="70"/>
    </row>
    <row r="491" spans="1:9" x14ac:dyDescent="0.2">
      <c r="A491" s="70"/>
      <c r="B491" s="70"/>
      <c r="C491" s="70"/>
      <c r="D491" s="70"/>
      <c r="E491" s="70"/>
      <c r="F491" s="70"/>
      <c r="G491" s="70"/>
      <c r="H491" s="70"/>
      <c r="I491" s="70"/>
    </row>
    <row r="492" spans="1:9" x14ac:dyDescent="0.2">
      <c r="A492" s="70"/>
      <c r="B492" s="70"/>
      <c r="C492" s="70"/>
      <c r="D492" s="70"/>
      <c r="E492" s="70"/>
      <c r="F492" s="70"/>
      <c r="G492" s="70"/>
      <c r="H492" s="70"/>
      <c r="I492" s="70"/>
    </row>
    <row r="493" spans="1:9" x14ac:dyDescent="0.2">
      <c r="A493" s="70"/>
      <c r="B493" s="70"/>
      <c r="C493" s="70"/>
      <c r="D493" s="70"/>
      <c r="E493" s="70"/>
      <c r="F493" s="70"/>
      <c r="G493" s="70"/>
      <c r="H493" s="70"/>
      <c r="I493" s="70"/>
    </row>
    <row r="494" spans="1:9" x14ac:dyDescent="0.2">
      <c r="A494" s="70"/>
      <c r="B494" s="70"/>
      <c r="C494" s="70"/>
      <c r="D494" s="70"/>
      <c r="E494" s="70"/>
      <c r="F494" s="70"/>
      <c r="G494" s="70"/>
      <c r="H494" s="70"/>
      <c r="I494" s="70"/>
    </row>
    <row r="495" spans="1:9" x14ac:dyDescent="0.2">
      <c r="A495" s="70"/>
      <c r="B495" s="70"/>
      <c r="C495" s="70"/>
      <c r="D495" s="70"/>
      <c r="E495" s="70"/>
      <c r="F495" s="70"/>
      <c r="G495" s="70"/>
      <c r="H495" s="70"/>
      <c r="I495" s="70"/>
    </row>
    <row r="496" spans="1:9" x14ac:dyDescent="0.2">
      <c r="A496" s="70"/>
      <c r="B496" s="70"/>
      <c r="C496" s="70"/>
      <c r="D496" s="70"/>
      <c r="E496" s="70"/>
      <c r="F496" s="70"/>
      <c r="G496" s="70"/>
      <c r="H496" s="70"/>
      <c r="I496" s="70"/>
    </row>
    <row r="497" spans="1:9" x14ac:dyDescent="0.2">
      <c r="A497" s="70"/>
      <c r="B497" s="70"/>
      <c r="C497" s="70"/>
      <c r="D497" s="70"/>
      <c r="E497" s="70"/>
      <c r="F497" s="70"/>
      <c r="G497" s="70"/>
      <c r="H497" s="70"/>
      <c r="I497" s="70"/>
    </row>
    <row r="498" spans="1:9" x14ac:dyDescent="0.2">
      <c r="A498" s="70"/>
      <c r="B498" s="70"/>
      <c r="C498" s="70"/>
      <c r="D498" s="70"/>
      <c r="E498" s="70"/>
      <c r="F498" s="70"/>
      <c r="G498" s="70"/>
      <c r="H498" s="70"/>
      <c r="I498" s="70"/>
    </row>
    <row r="499" spans="1:9" x14ac:dyDescent="0.2">
      <c r="A499" s="70"/>
      <c r="B499" s="70"/>
      <c r="C499" s="70"/>
      <c r="D499" s="70"/>
      <c r="E499" s="70"/>
      <c r="F499" s="70"/>
      <c r="G499" s="70"/>
      <c r="H499" s="70"/>
      <c r="I499" s="70"/>
    </row>
    <row r="500" spans="1:9" x14ac:dyDescent="0.2">
      <c r="A500" s="70"/>
      <c r="B500" s="70"/>
      <c r="C500" s="70"/>
      <c r="D500" s="70"/>
      <c r="E500" s="70"/>
      <c r="F500" s="70"/>
      <c r="G500" s="70"/>
      <c r="H500" s="70"/>
      <c r="I500" s="70"/>
    </row>
    <row r="501" spans="1:9" x14ac:dyDescent="0.2">
      <c r="A501" s="70"/>
      <c r="B501" s="70"/>
      <c r="C501" s="70"/>
      <c r="D501" s="70"/>
      <c r="E501" s="70"/>
      <c r="F501" s="70"/>
      <c r="G501" s="70"/>
      <c r="H501" s="70"/>
      <c r="I501" s="70"/>
    </row>
    <row r="502" spans="1:9" x14ac:dyDescent="0.2">
      <c r="A502" s="70"/>
      <c r="B502" s="70"/>
      <c r="C502" s="70"/>
      <c r="D502" s="70"/>
      <c r="E502" s="70"/>
      <c r="F502" s="70"/>
      <c r="G502" s="70"/>
      <c r="H502" s="70"/>
      <c r="I502" s="70"/>
    </row>
    <row r="503" spans="1:9" x14ac:dyDescent="0.2">
      <c r="A503" s="70"/>
      <c r="B503" s="70"/>
      <c r="C503" s="70"/>
      <c r="D503" s="70"/>
      <c r="E503" s="70"/>
      <c r="F503" s="70"/>
      <c r="G503" s="70"/>
      <c r="H503" s="70"/>
      <c r="I503" s="70"/>
    </row>
    <row r="504" spans="1:9" x14ac:dyDescent="0.2">
      <c r="A504" s="70"/>
      <c r="B504" s="70"/>
      <c r="C504" s="70"/>
      <c r="D504" s="70"/>
      <c r="E504" s="70"/>
      <c r="F504" s="70"/>
      <c r="G504" s="70"/>
      <c r="H504" s="70"/>
      <c r="I504" s="70"/>
    </row>
    <row r="505" spans="1:9" x14ac:dyDescent="0.2">
      <c r="A505" s="70"/>
      <c r="B505" s="70"/>
      <c r="C505" s="70"/>
      <c r="D505" s="70"/>
      <c r="E505" s="70"/>
      <c r="F505" s="70"/>
      <c r="G505" s="70"/>
      <c r="H505" s="70"/>
      <c r="I505" s="70"/>
    </row>
    <row r="506" spans="1:9" x14ac:dyDescent="0.2">
      <c r="A506" s="70"/>
      <c r="B506" s="70"/>
      <c r="C506" s="70"/>
      <c r="D506" s="70"/>
      <c r="E506" s="70"/>
      <c r="F506" s="70"/>
      <c r="G506" s="70"/>
      <c r="H506" s="70"/>
      <c r="I506" s="70"/>
    </row>
    <row r="507" spans="1:9" x14ac:dyDescent="0.2">
      <c r="A507" s="70"/>
      <c r="B507" s="70"/>
      <c r="C507" s="70"/>
      <c r="D507" s="70"/>
      <c r="E507" s="70"/>
      <c r="F507" s="70"/>
      <c r="G507" s="70"/>
      <c r="H507" s="70"/>
      <c r="I507" s="70"/>
    </row>
    <row r="508" spans="1:9" x14ac:dyDescent="0.2">
      <c r="A508" s="70"/>
      <c r="B508" s="70"/>
      <c r="C508" s="70"/>
      <c r="D508" s="70"/>
      <c r="E508" s="70"/>
      <c r="F508" s="70"/>
      <c r="G508" s="70"/>
      <c r="H508" s="70"/>
      <c r="I508" s="70"/>
    </row>
    <row r="509" spans="1:9" x14ac:dyDescent="0.2">
      <c r="A509" s="70"/>
      <c r="B509" s="70"/>
      <c r="C509" s="70"/>
      <c r="D509" s="70"/>
      <c r="E509" s="70"/>
      <c r="F509" s="70"/>
      <c r="G509" s="70"/>
      <c r="H509" s="70"/>
      <c r="I509" s="70"/>
    </row>
    <row r="510" spans="1:9" x14ac:dyDescent="0.2">
      <c r="A510" s="70"/>
      <c r="B510" s="70"/>
      <c r="C510" s="70"/>
      <c r="D510" s="70"/>
      <c r="E510" s="70"/>
      <c r="F510" s="70"/>
      <c r="G510" s="70"/>
      <c r="H510" s="70"/>
      <c r="I510" s="70"/>
    </row>
    <row r="511" spans="1:9" x14ac:dyDescent="0.2">
      <c r="A511" s="70"/>
      <c r="B511" s="70"/>
      <c r="C511" s="70"/>
      <c r="D511" s="70"/>
      <c r="E511" s="70"/>
      <c r="F511" s="70"/>
      <c r="G511" s="70"/>
      <c r="H511" s="70"/>
      <c r="I511" s="70"/>
    </row>
    <row r="512" spans="1:9" x14ac:dyDescent="0.2">
      <c r="A512" s="70"/>
      <c r="B512" s="70"/>
      <c r="C512" s="70"/>
      <c r="D512" s="70"/>
      <c r="E512" s="70"/>
      <c r="F512" s="70"/>
      <c r="G512" s="70"/>
      <c r="H512" s="70"/>
      <c r="I512" s="70"/>
    </row>
    <row r="513" spans="1:9" x14ac:dyDescent="0.2">
      <c r="A513" s="70"/>
      <c r="B513" s="70"/>
      <c r="C513" s="70"/>
      <c r="D513" s="70"/>
      <c r="E513" s="70"/>
      <c r="F513" s="70"/>
      <c r="G513" s="70"/>
      <c r="H513" s="70"/>
      <c r="I513" s="70"/>
    </row>
    <row r="514" spans="1:9" x14ac:dyDescent="0.2">
      <c r="A514" s="70"/>
      <c r="B514" s="70"/>
      <c r="C514" s="70"/>
      <c r="D514" s="70"/>
      <c r="E514" s="70"/>
      <c r="F514" s="70"/>
      <c r="G514" s="70"/>
      <c r="H514" s="70"/>
      <c r="I514" s="70"/>
    </row>
    <row r="515" spans="1:9" x14ac:dyDescent="0.2">
      <c r="A515" s="70"/>
      <c r="B515" s="70"/>
      <c r="C515" s="70"/>
      <c r="D515" s="70"/>
      <c r="E515" s="70"/>
      <c r="F515" s="70"/>
      <c r="G515" s="70"/>
      <c r="H515" s="70"/>
      <c r="I515" s="70"/>
    </row>
    <row r="516" spans="1:9" x14ac:dyDescent="0.2">
      <c r="A516" s="70"/>
      <c r="B516" s="70"/>
      <c r="C516" s="70"/>
      <c r="D516" s="70"/>
      <c r="E516" s="70"/>
      <c r="F516" s="70"/>
      <c r="G516" s="70"/>
      <c r="H516" s="70"/>
      <c r="I516" s="70"/>
    </row>
    <row r="517" spans="1:9" x14ac:dyDescent="0.2">
      <c r="A517" s="70"/>
      <c r="B517" s="70"/>
      <c r="C517" s="70"/>
      <c r="D517" s="70"/>
      <c r="E517" s="70"/>
      <c r="F517" s="70"/>
      <c r="G517" s="70"/>
      <c r="H517" s="70"/>
      <c r="I517" s="70"/>
    </row>
    <row r="518" spans="1:9" x14ac:dyDescent="0.2">
      <c r="A518" s="70"/>
      <c r="B518" s="70"/>
      <c r="C518" s="70"/>
      <c r="D518" s="70"/>
      <c r="E518" s="70"/>
      <c r="F518" s="70"/>
      <c r="G518" s="70"/>
      <c r="H518" s="70"/>
      <c r="I518" s="70"/>
    </row>
    <row r="519" spans="1:9" x14ac:dyDescent="0.2">
      <c r="A519" s="70"/>
      <c r="B519" s="70"/>
      <c r="C519" s="70"/>
      <c r="D519" s="70"/>
      <c r="E519" s="70"/>
      <c r="F519" s="70"/>
      <c r="G519" s="70"/>
      <c r="H519" s="70"/>
      <c r="I519" s="70"/>
    </row>
    <row r="520" spans="1:9" x14ac:dyDescent="0.2">
      <c r="A520" s="70"/>
      <c r="B520" s="70"/>
      <c r="C520" s="70"/>
      <c r="D520" s="70"/>
      <c r="E520" s="70"/>
      <c r="F520" s="70"/>
      <c r="G520" s="70"/>
      <c r="H520" s="70"/>
      <c r="I520" s="70"/>
    </row>
    <row r="521" spans="1:9" x14ac:dyDescent="0.2">
      <c r="A521" s="70"/>
      <c r="B521" s="70"/>
      <c r="C521" s="70"/>
      <c r="D521" s="70"/>
      <c r="E521" s="70"/>
      <c r="F521" s="70"/>
      <c r="G521" s="70"/>
      <c r="H521" s="70"/>
      <c r="I521" s="70"/>
    </row>
    <row r="522" spans="1:9" x14ac:dyDescent="0.2">
      <c r="A522" s="70"/>
      <c r="B522" s="70"/>
      <c r="C522" s="70"/>
      <c r="D522" s="70"/>
      <c r="E522" s="70"/>
      <c r="F522" s="70"/>
      <c r="G522" s="70"/>
      <c r="H522" s="70"/>
      <c r="I522" s="70"/>
    </row>
    <row r="523" spans="1:9" x14ac:dyDescent="0.2">
      <c r="A523" s="70"/>
      <c r="B523" s="70"/>
      <c r="C523" s="70"/>
      <c r="D523" s="70"/>
      <c r="E523" s="70"/>
      <c r="F523" s="70"/>
      <c r="G523" s="70"/>
      <c r="H523" s="70"/>
      <c r="I523" s="70"/>
    </row>
    <row r="524" spans="1:9" x14ac:dyDescent="0.2">
      <c r="A524" s="70"/>
      <c r="B524" s="70"/>
      <c r="C524" s="70"/>
      <c r="D524" s="70"/>
      <c r="E524" s="70"/>
      <c r="F524" s="70"/>
      <c r="G524" s="70"/>
      <c r="H524" s="70"/>
      <c r="I524" s="70"/>
    </row>
    <row r="525" spans="1:9" x14ac:dyDescent="0.2">
      <c r="A525" s="70"/>
      <c r="B525" s="70"/>
      <c r="C525" s="70"/>
      <c r="D525" s="70"/>
      <c r="E525" s="70"/>
      <c r="F525" s="70"/>
      <c r="G525" s="70"/>
      <c r="H525" s="70"/>
      <c r="I525" s="70"/>
    </row>
    <row r="526" spans="1:9" x14ac:dyDescent="0.2">
      <c r="A526" s="70"/>
      <c r="B526" s="70"/>
      <c r="C526" s="70"/>
      <c r="D526" s="70"/>
      <c r="E526" s="70"/>
      <c r="F526" s="70"/>
      <c r="G526" s="70"/>
      <c r="H526" s="70"/>
      <c r="I526" s="70"/>
    </row>
    <row r="527" spans="1:9" x14ac:dyDescent="0.2">
      <c r="A527" s="70"/>
      <c r="B527" s="70"/>
      <c r="C527" s="70"/>
      <c r="D527" s="70"/>
      <c r="E527" s="70"/>
      <c r="F527" s="70"/>
      <c r="G527" s="70"/>
      <c r="H527" s="70"/>
      <c r="I527" s="70"/>
    </row>
    <row r="528" spans="1:9" x14ac:dyDescent="0.2">
      <c r="A528" s="70"/>
      <c r="B528" s="70"/>
      <c r="C528" s="70"/>
      <c r="D528" s="70"/>
      <c r="E528" s="70"/>
      <c r="F528" s="70"/>
      <c r="G528" s="70"/>
      <c r="H528" s="70"/>
      <c r="I528" s="70"/>
    </row>
    <row r="529" spans="1:9" x14ac:dyDescent="0.2">
      <c r="A529" s="70"/>
      <c r="B529" s="70"/>
      <c r="C529" s="70"/>
      <c r="D529" s="70"/>
      <c r="E529" s="70"/>
      <c r="F529" s="70"/>
      <c r="G529" s="70"/>
      <c r="H529" s="70"/>
      <c r="I529" s="70"/>
    </row>
    <row r="530" spans="1:9" x14ac:dyDescent="0.2">
      <c r="A530" s="70"/>
      <c r="B530" s="70"/>
      <c r="C530" s="70"/>
      <c r="D530" s="70"/>
      <c r="E530" s="70"/>
      <c r="F530" s="70"/>
      <c r="G530" s="70"/>
      <c r="H530" s="70"/>
      <c r="I530" s="70"/>
    </row>
    <row r="531" spans="1:9" x14ac:dyDescent="0.2">
      <c r="A531" s="70"/>
      <c r="B531" s="70"/>
      <c r="C531" s="70"/>
      <c r="D531" s="70"/>
      <c r="E531" s="70"/>
      <c r="F531" s="70"/>
      <c r="G531" s="70"/>
      <c r="H531" s="70"/>
      <c r="I531" s="70"/>
    </row>
    <row r="532" spans="1:9" x14ac:dyDescent="0.2">
      <c r="A532" s="70"/>
      <c r="B532" s="70"/>
      <c r="C532" s="70"/>
      <c r="D532" s="70"/>
      <c r="E532" s="70"/>
      <c r="F532" s="70"/>
      <c r="G532" s="70"/>
      <c r="H532" s="70"/>
      <c r="I532" s="70"/>
    </row>
    <row r="533" spans="1:9" x14ac:dyDescent="0.2">
      <c r="A533" s="70"/>
      <c r="B533" s="70"/>
      <c r="C533" s="70"/>
      <c r="D533" s="70"/>
      <c r="E533" s="70"/>
      <c r="F533" s="70"/>
      <c r="G533" s="70"/>
      <c r="H533" s="70"/>
      <c r="I533" s="70"/>
    </row>
    <row r="534" spans="1:9" x14ac:dyDescent="0.2">
      <c r="A534" s="70"/>
      <c r="B534" s="70"/>
      <c r="C534" s="70"/>
      <c r="D534" s="70"/>
      <c r="E534" s="70"/>
      <c r="F534" s="70"/>
      <c r="G534" s="70"/>
      <c r="H534" s="70"/>
      <c r="I534" s="70"/>
    </row>
    <row r="535" spans="1:9" x14ac:dyDescent="0.2">
      <c r="A535" s="70"/>
      <c r="B535" s="70"/>
      <c r="C535" s="70"/>
      <c r="D535" s="70"/>
      <c r="E535" s="70"/>
      <c r="F535" s="70"/>
      <c r="G535" s="70"/>
      <c r="H535" s="70"/>
      <c r="I535" s="70"/>
    </row>
    <row r="536" spans="1:9" x14ac:dyDescent="0.2">
      <c r="A536" s="70"/>
      <c r="B536" s="70"/>
      <c r="C536" s="70"/>
      <c r="D536" s="70"/>
      <c r="E536" s="70"/>
      <c r="F536" s="70"/>
      <c r="G536" s="70"/>
      <c r="H536" s="70"/>
      <c r="I536" s="70"/>
    </row>
    <row r="537" spans="1:9" x14ac:dyDescent="0.2">
      <c r="A537" s="70"/>
      <c r="B537" s="70"/>
      <c r="C537" s="70"/>
      <c r="D537" s="70"/>
      <c r="E537" s="70"/>
      <c r="F537" s="70"/>
      <c r="G537" s="70"/>
      <c r="H537" s="70"/>
      <c r="I537" s="70"/>
    </row>
    <row r="538" spans="1:9" x14ac:dyDescent="0.2">
      <c r="A538" s="70"/>
      <c r="B538" s="70"/>
      <c r="C538" s="70"/>
      <c r="D538" s="70"/>
      <c r="E538" s="70"/>
      <c r="F538" s="70"/>
      <c r="G538" s="70"/>
      <c r="H538" s="70"/>
      <c r="I538" s="70"/>
    </row>
    <row r="539" spans="1:9" x14ac:dyDescent="0.2">
      <c r="A539" s="70"/>
      <c r="B539" s="70"/>
      <c r="C539" s="70"/>
      <c r="D539" s="70"/>
      <c r="E539" s="70"/>
      <c r="F539" s="70"/>
      <c r="G539" s="70"/>
      <c r="H539" s="70"/>
      <c r="I539" s="70"/>
    </row>
    <row r="540" spans="1:9" x14ac:dyDescent="0.2">
      <c r="A540" s="70"/>
      <c r="B540" s="70"/>
      <c r="C540" s="70"/>
      <c r="D540" s="70"/>
      <c r="E540" s="70"/>
      <c r="F540" s="70"/>
      <c r="G540" s="70"/>
      <c r="H540" s="70"/>
      <c r="I540" s="70"/>
    </row>
    <row r="541" spans="1:9" x14ac:dyDescent="0.2">
      <c r="A541" s="70"/>
      <c r="B541" s="70"/>
      <c r="C541" s="70"/>
      <c r="D541" s="70"/>
      <c r="E541" s="70"/>
      <c r="F541" s="70"/>
      <c r="G541" s="70"/>
      <c r="H541" s="70"/>
      <c r="I541" s="70"/>
    </row>
    <row r="542" spans="1:9" x14ac:dyDescent="0.2">
      <c r="A542" s="70"/>
      <c r="B542" s="70"/>
      <c r="C542" s="70"/>
      <c r="D542" s="70"/>
      <c r="E542" s="70"/>
      <c r="F542" s="70"/>
      <c r="G542" s="70"/>
      <c r="H542" s="70"/>
      <c r="I542" s="70"/>
    </row>
    <row r="543" spans="1:9" x14ac:dyDescent="0.2">
      <c r="A543" s="70"/>
      <c r="B543" s="70"/>
      <c r="C543" s="70"/>
      <c r="D543" s="70"/>
      <c r="E543" s="70"/>
      <c r="F543" s="70"/>
      <c r="G543" s="70"/>
      <c r="H543" s="70"/>
      <c r="I543" s="70"/>
    </row>
    <row r="544" spans="1:9" x14ac:dyDescent="0.2">
      <c r="A544" s="70"/>
      <c r="B544" s="70"/>
      <c r="C544" s="70"/>
      <c r="D544" s="70"/>
      <c r="E544" s="70"/>
      <c r="F544" s="70"/>
      <c r="G544" s="70"/>
      <c r="H544" s="70"/>
      <c r="I544" s="70"/>
    </row>
    <row r="545" spans="1:9" x14ac:dyDescent="0.2">
      <c r="A545" s="70"/>
      <c r="B545" s="70"/>
      <c r="C545" s="70"/>
      <c r="D545" s="70"/>
      <c r="E545" s="70"/>
      <c r="F545" s="70"/>
      <c r="G545" s="70"/>
      <c r="H545" s="70"/>
      <c r="I545" s="70"/>
    </row>
    <row r="546" spans="1:9" x14ac:dyDescent="0.2">
      <c r="A546" s="70"/>
      <c r="B546" s="70"/>
      <c r="C546" s="70"/>
      <c r="D546" s="70"/>
      <c r="E546" s="70"/>
      <c r="F546" s="70"/>
      <c r="G546" s="70"/>
      <c r="H546" s="70"/>
      <c r="I546" s="70"/>
    </row>
    <row r="547" spans="1:9" x14ac:dyDescent="0.2">
      <c r="A547" s="70"/>
      <c r="B547" s="70"/>
      <c r="C547" s="70"/>
      <c r="D547" s="70"/>
      <c r="E547" s="70"/>
      <c r="F547" s="70"/>
      <c r="G547" s="70"/>
      <c r="H547" s="70"/>
      <c r="I547" s="70"/>
    </row>
    <row r="548" spans="1:9" x14ac:dyDescent="0.2">
      <c r="A548" s="70"/>
      <c r="B548" s="70"/>
      <c r="C548" s="70"/>
      <c r="D548" s="70"/>
      <c r="E548" s="70"/>
      <c r="F548" s="70"/>
      <c r="G548" s="70"/>
      <c r="H548" s="70"/>
      <c r="I548" s="70"/>
    </row>
    <row r="549" spans="1:9" x14ac:dyDescent="0.2">
      <c r="A549" s="70"/>
      <c r="B549" s="70"/>
      <c r="C549" s="70"/>
      <c r="D549" s="70"/>
      <c r="E549" s="70"/>
      <c r="F549" s="70"/>
      <c r="G549" s="70"/>
      <c r="H549" s="70"/>
      <c r="I549" s="70"/>
    </row>
    <row r="550" spans="1:9" x14ac:dyDescent="0.2">
      <c r="A550" s="70"/>
      <c r="B550" s="70"/>
      <c r="C550" s="70"/>
      <c r="D550" s="70"/>
      <c r="E550" s="70"/>
      <c r="F550" s="70"/>
      <c r="G550" s="70"/>
      <c r="H550" s="70"/>
      <c r="I550" s="70"/>
    </row>
    <row r="551" spans="1:9" x14ac:dyDescent="0.2">
      <c r="A551" s="70"/>
      <c r="B551" s="70"/>
      <c r="C551" s="70"/>
      <c r="D551" s="70"/>
      <c r="E551" s="70"/>
      <c r="F551" s="70"/>
      <c r="G551" s="70"/>
      <c r="H551" s="70"/>
      <c r="I551" s="70"/>
    </row>
    <row r="552" spans="1:9" x14ac:dyDescent="0.2">
      <c r="A552" s="70"/>
      <c r="B552" s="70"/>
      <c r="C552" s="70"/>
      <c r="D552" s="70"/>
      <c r="E552" s="70"/>
      <c r="F552" s="70"/>
      <c r="G552" s="70"/>
      <c r="H552" s="70"/>
      <c r="I552" s="70"/>
    </row>
    <row r="553" spans="1:9" x14ac:dyDescent="0.2">
      <c r="A553" s="70"/>
      <c r="B553" s="70"/>
      <c r="C553" s="70"/>
      <c r="D553" s="70"/>
      <c r="E553" s="70"/>
      <c r="F553" s="70"/>
      <c r="G553" s="70"/>
      <c r="H553" s="70"/>
      <c r="I553" s="70"/>
    </row>
    <row r="554" spans="1:9" x14ac:dyDescent="0.2">
      <c r="A554" s="70"/>
      <c r="B554" s="70"/>
      <c r="C554" s="70"/>
      <c r="D554" s="70"/>
      <c r="E554" s="70"/>
      <c r="F554" s="70"/>
      <c r="G554" s="70"/>
      <c r="H554" s="70"/>
      <c r="I554" s="70"/>
    </row>
    <row r="555" spans="1:9" x14ac:dyDescent="0.2">
      <c r="A555" s="70"/>
      <c r="B555" s="70"/>
      <c r="C555" s="70"/>
      <c r="D555" s="70"/>
      <c r="E555" s="70"/>
      <c r="F555" s="70"/>
      <c r="G555" s="70"/>
      <c r="H555" s="70"/>
      <c r="I555" s="70"/>
    </row>
    <row r="556" spans="1:9" x14ac:dyDescent="0.2">
      <c r="A556" s="70"/>
      <c r="B556" s="70"/>
      <c r="C556" s="70"/>
      <c r="D556" s="70"/>
      <c r="E556" s="70"/>
      <c r="F556" s="70"/>
      <c r="G556" s="70"/>
      <c r="H556" s="70"/>
      <c r="I556" s="70"/>
    </row>
    <row r="557" spans="1:9" x14ac:dyDescent="0.2">
      <c r="A557" s="70"/>
      <c r="B557" s="70"/>
      <c r="C557" s="70"/>
      <c r="D557" s="70"/>
      <c r="E557" s="70"/>
      <c r="F557" s="70"/>
      <c r="G557" s="70"/>
      <c r="H557" s="70"/>
      <c r="I557" s="70"/>
    </row>
    <row r="558" spans="1:9" x14ac:dyDescent="0.2">
      <c r="A558" s="70"/>
      <c r="B558" s="70"/>
      <c r="C558" s="70"/>
      <c r="D558" s="70"/>
      <c r="E558" s="70"/>
      <c r="F558" s="70"/>
      <c r="G558" s="70"/>
      <c r="H558" s="70"/>
      <c r="I558" s="70"/>
    </row>
    <row r="559" spans="1:9" x14ac:dyDescent="0.2">
      <c r="A559" s="70"/>
      <c r="B559" s="70"/>
      <c r="C559" s="70"/>
      <c r="D559" s="70"/>
      <c r="E559" s="70"/>
      <c r="F559" s="70"/>
      <c r="G559" s="70"/>
      <c r="H559" s="70"/>
      <c r="I559" s="70"/>
    </row>
    <row r="560" spans="1:9" x14ac:dyDescent="0.2">
      <c r="A560" s="70"/>
      <c r="B560" s="70"/>
      <c r="C560" s="70"/>
      <c r="D560" s="70"/>
      <c r="E560" s="70"/>
      <c r="F560" s="70"/>
      <c r="G560" s="70"/>
      <c r="H560" s="70"/>
      <c r="I560" s="70"/>
    </row>
    <row r="561" spans="1:9" x14ac:dyDescent="0.2">
      <c r="A561" s="70"/>
      <c r="B561" s="70"/>
      <c r="C561" s="70"/>
      <c r="D561" s="70"/>
      <c r="E561" s="70"/>
      <c r="F561" s="70"/>
      <c r="G561" s="70"/>
      <c r="H561" s="70"/>
      <c r="I561" s="70"/>
    </row>
    <row r="562" spans="1:9" x14ac:dyDescent="0.2">
      <c r="A562" s="70"/>
      <c r="B562" s="70"/>
      <c r="C562" s="70"/>
      <c r="D562" s="70"/>
      <c r="E562" s="70"/>
      <c r="F562" s="70"/>
      <c r="G562" s="70"/>
      <c r="H562" s="70"/>
      <c r="I562" s="70"/>
    </row>
    <row r="563" spans="1:9" x14ac:dyDescent="0.2">
      <c r="A563" s="70"/>
      <c r="B563" s="70"/>
      <c r="C563" s="70"/>
      <c r="D563" s="70"/>
      <c r="E563" s="70"/>
      <c r="F563" s="70"/>
      <c r="G563" s="70"/>
      <c r="H563" s="70"/>
      <c r="I563" s="70"/>
    </row>
    <row r="564" spans="1:9" x14ac:dyDescent="0.2">
      <c r="A564" s="70"/>
      <c r="B564" s="70"/>
      <c r="C564" s="70"/>
      <c r="D564" s="70"/>
      <c r="E564" s="70"/>
      <c r="F564" s="70"/>
      <c r="G564" s="70"/>
      <c r="H564" s="70"/>
      <c r="I564" s="70"/>
    </row>
    <row r="565" spans="1:9" x14ac:dyDescent="0.2">
      <c r="A565" s="70"/>
      <c r="B565" s="70"/>
      <c r="C565" s="70"/>
      <c r="D565" s="70"/>
      <c r="E565" s="70"/>
      <c r="F565" s="70"/>
      <c r="G565" s="70"/>
      <c r="H565" s="70"/>
      <c r="I565" s="70"/>
    </row>
    <row r="566" spans="1:9" x14ac:dyDescent="0.2">
      <c r="A566" s="70"/>
      <c r="B566" s="70"/>
      <c r="C566" s="70"/>
      <c r="D566" s="70"/>
      <c r="E566" s="70"/>
      <c r="F566" s="70"/>
      <c r="G566" s="70"/>
      <c r="H566" s="70"/>
      <c r="I566" s="70"/>
    </row>
    <row r="567" spans="1:9" x14ac:dyDescent="0.2">
      <c r="A567" s="70"/>
      <c r="B567" s="70"/>
      <c r="C567" s="70"/>
      <c r="D567" s="70"/>
      <c r="E567" s="70"/>
      <c r="F567" s="70"/>
      <c r="G567" s="70"/>
      <c r="H567" s="70"/>
      <c r="I567" s="70"/>
    </row>
    <row r="568" spans="1:9" x14ac:dyDescent="0.2">
      <c r="A568" s="70"/>
      <c r="B568" s="70"/>
      <c r="C568" s="70"/>
      <c r="D568" s="70"/>
      <c r="E568" s="70"/>
      <c r="F568" s="70"/>
      <c r="G568" s="70"/>
      <c r="H568" s="70"/>
      <c r="I568" s="70"/>
    </row>
    <row r="569" spans="1:9" x14ac:dyDescent="0.2">
      <c r="A569" s="70"/>
      <c r="B569" s="70"/>
      <c r="C569" s="70"/>
      <c r="D569" s="70"/>
      <c r="E569" s="70"/>
      <c r="F569" s="70"/>
      <c r="G569" s="70"/>
      <c r="H569" s="70"/>
      <c r="I569" s="70"/>
    </row>
    <row r="570" spans="1:9" x14ac:dyDescent="0.2">
      <c r="A570" s="70"/>
      <c r="B570" s="70"/>
      <c r="C570" s="70"/>
      <c r="D570" s="70"/>
      <c r="E570" s="70"/>
      <c r="F570" s="70"/>
      <c r="G570" s="70"/>
      <c r="H570" s="70"/>
      <c r="I570" s="70"/>
    </row>
    <row r="571" spans="1:9" x14ac:dyDescent="0.2">
      <c r="A571" s="70"/>
      <c r="B571" s="70"/>
      <c r="C571" s="70"/>
      <c r="D571" s="70"/>
      <c r="E571" s="70"/>
      <c r="F571" s="70"/>
      <c r="G571" s="70"/>
      <c r="H571" s="70"/>
      <c r="I571" s="70"/>
    </row>
    <row r="572" spans="1:9" x14ac:dyDescent="0.2">
      <c r="A572" s="70"/>
      <c r="B572" s="70"/>
      <c r="C572" s="70"/>
      <c r="D572" s="70"/>
      <c r="E572" s="70"/>
      <c r="F572" s="70"/>
      <c r="G572" s="70"/>
      <c r="H572" s="70"/>
      <c r="I572" s="70"/>
    </row>
    <row r="573" spans="1:9" x14ac:dyDescent="0.2">
      <c r="A573" s="70"/>
      <c r="B573" s="70"/>
      <c r="C573" s="70"/>
      <c r="D573" s="70"/>
      <c r="E573" s="70"/>
      <c r="F573" s="70"/>
      <c r="G573" s="70"/>
      <c r="H573" s="70"/>
      <c r="I573" s="70"/>
    </row>
    <row r="574" spans="1:9" x14ac:dyDescent="0.2">
      <c r="A574" s="70"/>
      <c r="B574" s="70"/>
      <c r="C574" s="70"/>
      <c r="D574" s="70"/>
      <c r="E574" s="70"/>
      <c r="F574" s="70"/>
      <c r="G574" s="70"/>
      <c r="H574" s="70"/>
      <c r="I574" s="70"/>
    </row>
    <row r="575" spans="1:9" x14ac:dyDescent="0.2">
      <c r="A575" s="70"/>
      <c r="B575" s="70"/>
      <c r="C575" s="70"/>
      <c r="D575" s="70"/>
      <c r="E575" s="70"/>
      <c r="F575" s="70"/>
      <c r="G575" s="70"/>
      <c r="H575" s="70"/>
      <c r="I575" s="70"/>
    </row>
    <row r="576" spans="1:9" x14ac:dyDescent="0.2">
      <c r="A576" s="70"/>
      <c r="B576" s="70"/>
      <c r="C576" s="70"/>
      <c r="D576" s="70"/>
      <c r="E576" s="70"/>
      <c r="F576" s="70"/>
      <c r="G576" s="70"/>
      <c r="H576" s="70"/>
      <c r="I576" s="70"/>
    </row>
    <row r="577" spans="1:9" x14ac:dyDescent="0.2">
      <c r="A577" s="70"/>
      <c r="B577" s="70"/>
      <c r="C577" s="70"/>
      <c r="D577" s="70"/>
      <c r="E577" s="70"/>
      <c r="F577" s="70"/>
      <c r="G577" s="70"/>
      <c r="H577" s="70"/>
      <c r="I577" s="70"/>
    </row>
    <row r="578" spans="1:9" x14ac:dyDescent="0.2">
      <c r="A578" s="70"/>
      <c r="B578" s="70"/>
      <c r="C578" s="70"/>
      <c r="D578" s="70"/>
      <c r="E578" s="70"/>
      <c r="F578" s="70"/>
      <c r="G578" s="70"/>
      <c r="H578" s="70"/>
      <c r="I578" s="70"/>
    </row>
    <row r="579" spans="1:9" x14ac:dyDescent="0.2">
      <c r="A579" s="70"/>
      <c r="B579" s="70"/>
      <c r="C579" s="70"/>
      <c r="D579" s="70"/>
      <c r="E579" s="70"/>
      <c r="F579" s="70"/>
      <c r="G579" s="70"/>
      <c r="H579" s="70"/>
      <c r="I579" s="70"/>
    </row>
    <row r="580" spans="1:9" x14ac:dyDescent="0.2">
      <c r="A580" s="70"/>
      <c r="B580" s="70"/>
      <c r="C580" s="70"/>
      <c r="D580" s="70"/>
      <c r="E580" s="70"/>
      <c r="F580" s="70"/>
      <c r="G580" s="70"/>
      <c r="H580" s="70"/>
      <c r="I580" s="70"/>
    </row>
    <row r="581" spans="1:9" x14ac:dyDescent="0.2">
      <c r="A581" s="70"/>
      <c r="B581" s="70"/>
      <c r="C581" s="70"/>
      <c r="D581" s="70"/>
      <c r="E581" s="70"/>
      <c r="F581" s="70"/>
      <c r="G581" s="70"/>
      <c r="H581" s="70"/>
      <c r="I581" s="70"/>
    </row>
    <row r="582" spans="1:9" x14ac:dyDescent="0.2">
      <c r="A582" s="70"/>
      <c r="B582" s="70"/>
      <c r="C582" s="70"/>
      <c r="D582" s="70"/>
      <c r="E582" s="70"/>
      <c r="F582" s="70"/>
      <c r="G582" s="70"/>
      <c r="H582" s="70"/>
      <c r="I582" s="70"/>
    </row>
    <row r="583" spans="1:9" x14ac:dyDescent="0.2">
      <c r="A583" s="70"/>
      <c r="B583" s="70"/>
      <c r="C583" s="70"/>
      <c r="D583" s="70"/>
      <c r="E583" s="70"/>
      <c r="F583" s="70"/>
      <c r="G583" s="70"/>
      <c r="H583" s="70"/>
      <c r="I583" s="70"/>
    </row>
    <row r="584" spans="1:9" x14ac:dyDescent="0.2">
      <c r="A584" s="70"/>
      <c r="B584" s="70"/>
      <c r="C584" s="70"/>
      <c r="D584" s="70"/>
      <c r="E584" s="70"/>
      <c r="F584" s="70"/>
      <c r="G584" s="70"/>
      <c r="H584" s="70"/>
      <c r="I584" s="70"/>
    </row>
    <row r="585" spans="1:9" x14ac:dyDescent="0.2">
      <c r="A585" s="70"/>
      <c r="B585" s="70"/>
      <c r="C585" s="70"/>
      <c r="D585" s="70"/>
      <c r="E585" s="70"/>
      <c r="F585" s="70"/>
      <c r="G585" s="70"/>
      <c r="H585" s="70"/>
      <c r="I585" s="70"/>
    </row>
    <row r="586" spans="1:9" x14ac:dyDescent="0.2">
      <c r="A586" s="70"/>
      <c r="B586" s="70"/>
      <c r="C586" s="70"/>
      <c r="D586" s="70"/>
      <c r="E586" s="70"/>
      <c r="F586" s="70"/>
      <c r="G586" s="70"/>
      <c r="H586" s="70"/>
      <c r="I586" s="70"/>
    </row>
    <row r="587" spans="1:9" x14ac:dyDescent="0.2">
      <c r="A587" s="70"/>
      <c r="B587" s="70"/>
      <c r="C587" s="70"/>
      <c r="D587" s="70"/>
      <c r="E587" s="70"/>
      <c r="F587" s="70"/>
      <c r="G587" s="70"/>
      <c r="H587" s="70"/>
      <c r="I587" s="70"/>
    </row>
    <row r="588" spans="1:9" x14ac:dyDescent="0.2">
      <c r="A588" s="70"/>
      <c r="B588" s="70"/>
      <c r="C588" s="70"/>
      <c r="D588" s="70"/>
      <c r="E588" s="70"/>
      <c r="F588" s="70"/>
      <c r="G588" s="70"/>
      <c r="H588" s="70"/>
      <c r="I588" s="70"/>
    </row>
    <row r="589" spans="1:9" x14ac:dyDescent="0.2">
      <c r="A589" s="70"/>
      <c r="B589" s="70"/>
      <c r="C589" s="70"/>
      <c r="D589" s="70"/>
      <c r="E589" s="70"/>
      <c r="F589" s="70"/>
      <c r="G589" s="70"/>
      <c r="H589" s="70"/>
      <c r="I589" s="70"/>
    </row>
    <row r="590" spans="1:9" x14ac:dyDescent="0.2">
      <c r="A590" s="70"/>
      <c r="B590" s="70"/>
      <c r="C590" s="70"/>
      <c r="D590" s="70"/>
      <c r="E590" s="70"/>
      <c r="F590" s="70"/>
      <c r="G590" s="70"/>
      <c r="H590" s="70"/>
      <c r="I590" s="70"/>
    </row>
    <row r="591" spans="1:9" x14ac:dyDescent="0.2">
      <c r="A591" s="70"/>
      <c r="B591" s="70"/>
      <c r="C591" s="70"/>
      <c r="D591" s="70"/>
      <c r="E591" s="70"/>
      <c r="F591" s="70"/>
      <c r="G591" s="70"/>
      <c r="H591" s="70"/>
      <c r="I591" s="70"/>
    </row>
    <row r="592" spans="1:9" x14ac:dyDescent="0.2">
      <c r="A592" s="70"/>
      <c r="B592" s="70"/>
      <c r="C592" s="70"/>
      <c r="D592" s="70"/>
      <c r="E592" s="70"/>
      <c r="F592" s="70"/>
      <c r="G592" s="70"/>
      <c r="H592" s="70"/>
      <c r="I592" s="70"/>
    </row>
    <row r="593" spans="1:9" x14ac:dyDescent="0.2">
      <c r="A593" s="70"/>
      <c r="B593" s="70"/>
      <c r="C593" s="70"/>
      <c r="D593" s="70"/>
      <c r="E593" s="70"/>
      <c r="F593" s="70"/>
      <c r="G593" s="70"/>
      <c r="H593" s="70"/>
      <c r="I593" s="70"/>
    </row>
    <row r="594" spans="1:9" x14ac:dyDescent="0.2">
      <c r="A594" s="70"/>
      <c r="B594" s="70"/>
      <c r="C594" s="70"/>
      <c r="D594" s="70"/>
      <c r="E594" s="70"/>
      <c r="F594" s="70"/>
      <c r="G594" s="70"/>
      <c r="H594" s="70"/>
      <c r="I594" s="70"/>
    </row>
    <row r="595" spans="1:9" x14ac:dyDescent="0.2">
      <c r="A595" s="70"/>
      <c r="B595" s="70"/>
      <c r="C595" s="70"/>
      <c r="D595" s="70"/>
      <c r="E595" s="70"/>
      <c r="F595" s="70"/>
      <c r="G595" s="70"/>
      <c r="H595" s="70"/>
      <c r="I595" s="70"/>
    </row>
    <row r="596" spans="1:9" x14ac:dyDescent="0.2">
      <c r="A596" s="70"/>
      <c r="B596" s="70"/>
      <c r="C596" s="70"/>
      <c r="D596" s="70"/>
      <c r="E596" s="70"/>
      <c r="F596" s="70"/>
      <c r="G596" s="70"/>
      <c r="H596" s="70"/>
      <c r="I596" s="70"/>
    </row>
    <row r="597" spans="1:9" x14ac:dyDescent="0.2">
      <c r="A597" s="70"/>
      <c r="B597" s="70"/>
      <c r="C597" s="70"/>
      <c r="D597" s="70"/>
      <c r="E597" s="70"/>
      <c r="F597" s="70"/>
      <c r="G597" s="70"/>
      <c r="H597" s="70"/>
      <c r="I597" s="70"/>
    </row>
    <row r="598" spans="1:9" x14ac:dyDescent="0.2">
      <c r="A598" s="70"/>
      <c r="B598" s="70"/>
      <c r="C598" s="70"/>
      <c r="D598" s="70"/>
      <c r="E598" s="70"/>
      <c r="F598" s="70"/>
      <c r="G598" s="70"/>
      <c r="H598" s="70"/>
      <c r="I598" s="70"/>
    </row>
    <row r="599" spans="1:9" x14ac:dyDescent="0.2">
      <c r="A599" s="70"/>
      <c r="B599" s="70"/>
      <c r="C599" s="70"/>
      <c r="D599" s="70"/>
      <c r="E599" s="70"/>
      <c r="F599" s="70"/>
      <c r="G599" s="70"/>
      <c r="H599" s="70"/>
      <c r="I599" s="70"/>
    </row>
    <row r="600" spans="1:9" x14ac:dyDescent="0.2">
      <c r="A600" s="70"/>
      <c r="B600" s="70"/>
      <c r="C600" s="70"/>
      <c r="D600" s="70"/>
      <c r="E600" s="70"/>
      <c r="F600" s="70"/>
      <c r="G600" s="70"/>
      <c r="H600" s="70"/>
      <c r="I600" s="70"/>
    </row>
    <row r="601" spans="1:9" x14ac:dyDescent="0.2">
      <c r="A601" s="70"/>
      <c r="B601" s="70"/>
      <c r="C601" s="70"/>
      <c r="D601" s="70"/>
      <c r="E601" s="70"/>
      <c r="F601" s="70"/>
      <c r="G601" s="70"/>
      <c r="H601" s="70"/>
      <c r="I601" s="70"/>
    </row>
    <row r="602" spans="1:9" x14ac:dyDescent="0.2">
      <c r="A602" s="70"/>
      <c r="B602" s="70"/>
      <c r="C602" s="70"/>
      <c r="D602" s="70"/>
      <c r="E602" s="70"/>
      <c r="F602" s="70"/>
      <c r="G602" s="70"/>
      <c r="H602" s="70"/>
      <c r="I602" s="70"/>
    </row>
    <row r="603" spans="1:9" x14ac:dyDescent="0.2">
      <c r="A603" s="70"/>
      <c r="B603" s="70"/>
      <c r="C603" s="70"/>
      <c r="D603" s="70"/>
      <c r="E603" s="70"/>
      <c r="F603" s="70"/>
      <c r="G603" s="70"/>
      <c r="H603" s="70"/>
      <c r="I603" s="70"/>
    </row>
    <row r="604" spans="1:9" x14ac:dyDescent="0.2">
      <c r="A604" s="70"/>
      <c r="B604" s="70"/>
      <c r="C604" s="70"/>
      <c r="D604" s="70"/>
      <c r="E604" s="70"/>
      <c r="F604" s="70"/>
      <c r="G604" s="70"/>
      <c r="H604" s="70"/>
      <c r="I604" s="70"/>
    </row>
    <row r="605" spans="1:9" x14ac:dyDescent="0.2">
      <c r="A605" s="70"/>
      <c r="B605" s="70"/>
      <c r="C605" s="70"/>
      <c r="D605" s="70"/>
      <c r="E605" s="70"/>
      <c r="F605" s="70"/>
      <c r="G605" s="70"/>
      <c r="H605" s="70"/>
      <c r="I605" s="70"/>
    </row>
    <row r="606" spans="1:9" x14ac:dyDescent="0.2">
      <c r="A606" s="70"/>
      <c r="B606" s="70"/>
      <c r="C606" s="70"/>
      <c r="D606" s="70"/>
      <c r="E606" s="70"/>
      <c r="F606" s="70"/>
      <c r="G606" s="70"/>
      <c r="H606" s="70"/>
      <c r="I606" s="70"/>
    </row>
    <row r="607" spans="1:9" x14ac:dyDescent="0.2">
      <c r="A607" s="70"/>
      <c r="B607" s="70"/>
      <c r="C607" s="70"/>
      <c r="D607" s="70"/>
      <c r="E607" s="70"/>
      <c r="F607" s="70"/>
      <c r="G607" s="70"/>
      <c r="H607" s="70"/>
      <c r="I607" s="70"/>
    </row>
    <row r="608" spans="1:9" x14ac:dyDescent="0.2">
      <c r="A608" s="70"/>
      <c r="B608" s="70"/>
      <c r="C608" s="70"/>
      <c r="D608" s="70"/>
      <c r="E608" s="70"/>
      <c r="F608" s="70"/>
      <c r="G608" s="70"/>
      <c r="H608" s="70"/>
      <c r="I608" s="70"/>
    </row>
    <row r="609" spans="1:9" x14ac:dyDescent="0.2">
      <c r="A609" s="70"/>
      <c r="B609" s="70"/>
      <c r="C609" s="70"/>
      <c r="D609" s="70"/>
      <c r="E609" s="70"/>
      <c r="F609" s="70"/>
      <c r="G609" s="70"/>
      <c r="H609" s="70"/>
      <c r="I609" s="70"/>
    </row>
    <row r="610" spans="1:9" x14ac:dyDescent="0.2">
      <c r="A610" s="70"/>
      <c r="B610" s="70"/>
      <c r="C610" s="70"/>
      <c r="D610" s="70"/>
      <c r="E610" s="70"/>
      <c r="F610" s="70"/>
      <c r="G610" s="70"/>
      <c r="H610" s="70"/>
      <c r="I610" s="70"/>
    </row>
    <row r="611" spans="1:9" x14ac:dyDescent="0.2">
      <c r="A611" s="70"/>
      <c r="B611" s="70"/>
      <c r="C611" s="70"/>
      <c r="D611" s="70"/>
      <c r="E611" s="70"/>
      <c r="F611" s="70"/>
      <c r="G611" s="70"/>
      <c r="H611" s="70"/>
      <c r="I611" s="70"/>
    </row>
    <row r="612" spans="1:9" x14ac:dyDescent="0.2">
      <c r="A612" s="70"/>
      <c r="B612" s="70"/>
      <c r="C612" s="70"/>
      <c r="D612" s="70"/>
      <c r="E612" s="70"/>
      <c r="F612" s="70"/>
      <c r="G612" s="70"/>
      <c r="H612" s="70"/>
      <c r="I612" s="70"/>
    </row>
    <row r="613" spans="1:9" x14ac:dyDescent="0.2">
      <c r="A613" s="70"/>
      <c r="B613" s="70"/>
      <c r="C613" s="70"/>
      <c r="D613" s="70"/>
      <c r="E613" s="70"/>
      <c r="F613" s="70"/>
      <c r="G613" s="70"/>
      <c r="H613" s="70"/>
      <c r="I613" s="70"/>
    </row>
    <row r="614" spans="1:9" x14ac:dyDescent="0.2">
      <c r="A614" s="70"/>
      <c r="B614" s="70"/>
      <c r="C614" s="70"/>
      <c r="D614" s="70"/>
      <c r="E614" s="70"/>
      <c r="F614" s="70"/>
      <c r="G614" s="70"/>
      <c r="H614" s="70"/>
      <c r="I614" s="70"/>
    </row>
    <row r="615" spans="1:9" x14ac:dyDescent="0.2">
      <c r="A615" s="70"/>
      <c r="B615" s="70"/>
      <c r="C615" s="70"/>
      <c r="D615" s="70"/>
      <c r="E615" s="70"/>
      <c r="F615" s="70"/>
      <c r="G615" s="70"/>
      <c r="H615" s="70"/>
      <c r="I615" s="70"/>
    </row>
    <row r="616" spans="1:9" x14ac:dyDescent="0.2">
      <c r="A616" s="70"/>
      <c r="B616" s="70"/>
      <c r="C616" s="70"/>
      <c r="D616" s="70"/>
      <c r="E616" s="70"/>
      <c r="F616" s="70"/>
      <c r="G616" s="70"/>
      <c r="H616" s="70"/>
      <c r="I616" s="70"/>
    </row>
    <row r="617" spans="1:9" x14ac:dyDescent="0.2">
      <c r="A617" s="70"/>
      <c r="B617" s="70"/>
      <c r="C617" s="70"/>
      <c r="D617" s="70"/>
      <c r="E617" s="70"/>
      <c r="F617" s="70"/>
      <c r="G617" s="70"/>
      <c r="H617" s="70"/>
      <c r="I617" s="70"/>
    </row>
    <row r="618" spans="1:9" x14ac:dyDescent="0.2">
      <c r="A618" s="70"/>
      <c r="B618" s="70"/>
      <c r="C618" s="70"/>
      <c r="D618" s="70"/>
      <c r="E618" s="70"/>
      <c r="F618" s="70"/>
      <c r="G618" s="70"/>
      <c r="H618" s="70"/>
      <c r="I618" s="70"/>
    </row>
    <row r="619" spans="1:9" x14ac:dyDescent="0.2">
      <c r="A619" s="70"/>
      <c r="B619" s="70"/>
      <c r="C619" s="70"/>
      <c r="D619" s="70"/>
      <c r="E619" s="70"/>
      <c r="F619" s="70"/>
      <c r="G619" s="70"/>
      <c r="H619" s="70"/>
      <c r="I619" s="70"/>
    </row>
    <row r="620" spans="1:9" x14ac:dyDescent="0.2">
      <c r="A620" s="70"/>
      <c r="B620" s="70"/>
      <c r="C620" s="70"/>
      <c r="D620" s="70"/>
      <c r="E620" s="70"/>
      <c r="F620" s="70"/>
      <c r="G620" s="70"/>
      <c r="H620" s="70"/>
      <c r="I620" s="70"/>
    </row>
    <row r="621" spans="1:9" x14ac:dyDescent="0.2">
      <c r="A621" s="70"/>
      <c r="B621" s="70"/>
      <c r="C621" s="70"/>
      <c r="D621" s="70"/>
      <c r="E621" s="70"/>
      <c r="F621" s="70"/>
      <c r="G621" s="70"/>
      <c r="H621" s="70"/>
      <c r="I621" s="70"/>
    </row>
    <row r="622" spans="1:9" x14ac:dyDescent="0.2">
      <c r="A622" s="70"/>
      <c r="B622" s="70"/>
      <c r="C622" s="70"/>
      <c r="D622" s="70"/>
      <c r="E622" s="70"/>
      <c r="F622" s="70"/>
      <c r="G622" s="70"/>
      <c r="H622" s="70"/>
      <c r="I622" s="70"/>
    </row>
    <row r="623" spans="1:9" x14ac:dyDescent="0.2">
      <c r="A623" s="70"/>
      <c r="B623" s="70"/>
      <c r="C623" s="70"/>
      <c r="D623" s="70"/>
      <c r="E623" s="70"/>
      <c r="F623" s="70"/>
      <c r="G623" s="70"/>
      <c r="H623" s="70"/>
      <c r="I623" s="70"/>
    </row>
    <row r="624" spans="1:9" x14ac:dyDescent="0.2">
      <c r="A624" s="70"/>
      <c r="B624" s="70"/>
      <c r="C624" s="70"/>
      <c r="D624" s="70"/>
      <c r="E624" s="70"/>
      <c r="F624" s="70"/>
      <c r="G624" s="70"/>
      <c r="H624" s="70"/>
      <c r="I624" s="70"/>
    </row>
    <row r="625" spans="1:9" x14ac:dyDescent="0.2">
      <c r="A625" s="70"/>
      <c r="B625" s="70"/>
      <c r="C625" s="70"/>
      <c r="D625" s="70"/>
      <c r="E625" s="70"/>
      <c r="F625" s="70"/>
      <c r="G625" s="70"/>
      <c r="H625" s="70"/>
      <c r="I625" s="70"/>
    </row>
    <row r="626" spans="1:9" x14ac:dyDescent="0.2">
      <c r="A626" s="70"/>
      <c r="B626" s="70"/>
      <c r="C626" s="70"/>
      <c r="D626" s="70"/>
      <c r="E626" s="70"/>
      <c r="F626" s="70"/>
      <c r="G626" s="70"/>
      <c r="H626" s="70"/>
      <c r="I626" s="70"/>
    </row>
    <row r="627" spans="1:9" x14ac:dyDescent="0.2">
      <c r="A627" s="70"/>
      <c r="B627" s="70"/>
      <c r="C627" s="70"/>
      <c r="D627" s="70"/>
      <c r="E627" s="70"/>
      <c r="F627" s="70"/>
      <c r="G627" s="70"/>
      <c r="H627" s="70"/>
      <c r="I627" s="70"/>
    </row>
    <row r="628" spans="1:9" x14ac:dyDescent="0.2">
      <c r="A628" s="70"/>
      <c r="B628" s="70"/>
      <c r="C628" s="70"/>
      <c r="D628" s="70"/>
      <c r="E628" s="70"/>
      <c r="F628" s="70"/>
      <c r="G628" s="70"/>
      <c r="H628" s="70"/>
      <c r="I628" s="70"/>
    </row>
    <row r="629" spans="1:9" x14ac:dyDescent="0.2">
      <c r="A629" s="70"/>
      <c r="B629" s="70"/>
      <c r="C629" s="70"/>
      <c r="D629" s="70"/>
      <c r="E629" s="70"/>
      <c r="F629" s="70"/>
      <c r="G629" s="70"/>
      <c r="H629" s="70"/>
      <c r="I629" s="70"/>
    </row>
    <row r="630" spans="1:9" x14ac:dyDescent="0.2">
      <c r="A630" s="70"/>
      <c r="B630" s="70"/>
      <c r="C630" s="70"/>
      <c r="D630" s="70"/>
      <c r="E630" s="70"/>
      <c r="F630" s="70"/>
      <c r="G630" s="70"/>
      <c r="H630" s="70"/>
      <c r="I630" s="70"/>
    </row>
    <row r="631" spans="1:9" x14ac:dyDescent="0.2">
      <c r="A631" s="70"/>
      <c r="B631" s="70"/>
      <c r="C631" s="70"/>
      <c r="D631" s="70"/>
      <c r="E631" s="70"/>
      <c r="F631" s="70"/>
      <c r="G631" s="70"/>
      <c r="H631" s="70"/>
      <c r="I631" s="70"/>
    </row>
    <row r="632" spans="1:9" x14ac:dyDescent="0.2">
      <c r="A632" s="70"/>
      <c r="B632" s="70"/>
      <c r="C632" s="70"/>
      <c r="D632" s="70"/>
      <c r="E632" s="70"/>
      <c r="F632" s="70"/>
      <c r="G632" s="70"/>
      <c r="H632" s="70"/>
      <c r="I632" s="70"/>
    </row>
    <row r="633" spans="1:9" x14ac:dyDescent="0.2">
      <c r="A633" s="70"/>
      <c r="B633" s="70"/>
      <c r="C633" s="70"/>
      <c r="D633" s="70"/>
      <c r="E633" s="70"/>
      <c r="F633" s="70"/>
      <c r="G633" s="70"/>
      <c r="H633" s="70"/>
      <c r="I633" s="70"/>
    </row>
    <row r="634" spans="1:9" x14ac:dyDescent="0.2">
      <c r="A634" s="70"/>
      <c r="B634" s="70"/>
      <c r="C634" s="70"/>
      <c r="D634" s="70"/>
      <c r="E634" s="70"/>
      <c r="F634" s="70"/>
      <c r="G634" s="70"/>
      <c r="H634" s="70"/>
      <c r="I634" s="70"/>
    </row>
    <row r="635" spans="1:9" x14ac:dyDescent="0.2">
      <c r="A635" s="70"/>
      <c r="B635" s="70"/>
      <c r="C635" s="70"/>
      <c r="D635" s="70"/>
      <c r="E635" s="70"/>
      <c r="F635" s="70"/>
      <c r="G635" s="70"/>
      <c r="H635" s="70"/>
      <c r="I635" s="70"/>
    </row>
    <row r="636" spans="1:9" x14ac:dyDescent="0.2">
      <c r="A636" s="70"/>
      <c r="B636" s="70"/>
      <c r="C636" s="70"/>
      <c r="D636" s="70"/>
      <c r="E636" s="70"/>
      <c r="F636" s="70"/>
      <c r="G636" s="70"/>
      <c r="H636" s="70"/>
      <c r="I636" s="70"/>
    </row>
    <row r="637" spans="1:9" x14ac:dyDescent="0.2">
      <c r="A637" s="70"/>
      <c r="B637" s="70"/>
      <c r="C637" s="70"/>
      <c r="D637" s="70"/>
      <c r="E637" s="70"/>
      <c r="F637" s="70"/>
      <c r="G637" s="70"/>
      <c r="H637" s="70"/>
      <c r="I637" s="70"/>
    </row>
    <row r="638" spans="1:9" x14ac:dyDescent="0.2">
      <c r="A638" s="70"/>
      <c r="B638" s="70"/>
      <c r="C638" s="70"/>
      <c r="D638" s="70"/>
      <c r="E638" s="70"/>
      <c r="F638" s="70"/>
      <c r="G638" s="70"/>
      <c r="H638" s="70"/>
      <c r="I638" s="70"/>
    </row>
    <row r="639" spans="1:9" x14ac:dyDescent="0.2">
      <c r="A639" s="70"/>
      <c r="B639" s="70"/>
      <c r="C639" s="70"/>
      <c r="D639" s="70"/>
      <c r="E639" s="70"/>
      <c r="F639" s="70"/>
      <c r="G639" s="70"/>
      <c r="H639" s="70"/>
      <c r="I639" s="70"/>
    </row>
    <row r="640" spans="1:9" x14ac:dyDescent="0.2">
      <c r="A640" s="70"/>
      <c r="B640" s="70"/>
      <c r="C640" s="70"/>
      <c r="D640" s="70"/>
      <c r="E640" s="70"/>
      <c r="F640" s="70"/>
      <c r="G640" s="70"/>
      <c r="H640" s="70"/>
      <c r="I640" s="70"/>
    </row>
    <row r="641" spans="1:9" x14ac:dyDescent="0.2">
      <c r="A641" s="70"/>
      <c r="B641" s="70"/>
      <c r="C641" s="70"/>
      <c r="D641" s="70"/>
      <c r="E641" s="70"/>
      <c r="F641" s="70"/>
      <c r="G641" s="70"/>
      <c r="H641" s="70"/>
      <c r="I641" s="70"/>
    </row>
    <row r="642" spans="1:9" x14ac:dyDescent="0.2">
      <c r="A642" s="70"/>
      <c r="B642" s="70"/>
      <c r="C642" s="70"/>
      <c r="D642" s="70"/>
      <c r="E642" s="70"/>
      <c r="F642" s="70"/>
      <c r="G642" s="70"/>
      <c r="H642" s="70"/>
      <c r="I642" s="70"/>
    </row>
    <row r="643" spans="1:9" x14ac:dyDescent="0.2">
      <c r="A643" s="70"/>
      <c r="B643" s="70"/>
      <c r="C643" s="70"/>
      <c r="D643" s="70"/>
      <c r="E643" s="70"/>
      <c r="F643" s="70"/>
      <c r="G643" s="70"/>
      <c r="H643" s="70"/>
      <c r="I643" s="70"/>
    </row>
    <row r="644" spans="1:9" x14ac:dyDescent="0.2">
      <c r="A644" s="70"/>
      <c r="B644" s="70"/>
      <c r="C644" s="70"/>
      <c r="D644" s="70"/>
      <c r="E644" s="70"/>
      <c r="F644" s="70"/>
      <c r="G644" s="70"/>
      <c r="H644" s="70"/>
      <c r="I644" s="70"/>
    </row>
    <row r="645" spans="1:9" x14ac:dyDescent="0.2">
      <c r="A645" s="70"/>
      <c r="B645" s="70"/>
      <c r="C645" s="70"/>
      <c r="D645" s="70"/>
      <c r="E645" s="70"/>
      <c r="F645" s="70"/>
      <c r="G645" s="70"/>
      <c r="H645" s="70"/>
      <c r="I645" s="70"/>
    </row>
    <row r="646" spans="1:9" x14ac:dyDescent="0.2">
      <c r="A646" s="70"/>
      <c r="B646" s="70"/>
      <c r="C646" s="70"/>
      <c r="D646" s="70"/>
      <c r="E646" s="70"/>
      <c r="F646" s="70"/>
      <c r="G646" s="70"/>
      <c r="H646" s="70"/>
      <c r="I646" s="70"/>
    </row>
    <row r="647" spans="1:9" x14ac:dyDescent="0.2">
      <c r="A647" s="70"/>
      <c r="B647" s="70"/>
      <c r="C647" s="70"/>
      <c r="D647" s="70"/>
      <c r="E647" s="70"/>
      <c r="F647" s="70"/>
      <c r="G647" s="70"/>
      <c r="H647" s="70"/>
      <c r="I647" s="70"/>
    </row>
    <row r="648" spans="1:9" x14ac:dyDescent="0.2">
      <c r="A648" s="70"/>
      <c r="B648" s="70"/>
      <c r="C648" s="70"/>
      <c r="D648" s="70"/>
      <c r="E648" s="70"/>
      <c r="F648" s="70"/>
      <c r="G648" s="70"/>
      <c r="H648" s="70"/>
      <c r="I648" s="70"/>
    </row>
    <row r="649" spans="1:9" x14ac:dyDescent="0.2">
      <c r="A649" s="70"/>
      <c r="B649" s="70"/>
      <c r="C649" s="70"/>
      <c r="D649" s="70"/>
      <c r="E649" s="70"/>
      <c r="F649" s="70"/>
      <c r="G649" s="70"/>
      <c r="H649" s="70"/>
      <c r="I649" s="70"/>
    </row>
    <row r="650" spans="1:9" x14ac:dyDescent="0.2">
      <c r="A650" s="70"/>
      <c r="B650" s="70"/>
      <c r="C650" s="70"/>
      <c r="D650" s="70"/>
      <c r="E650" s="70"/>
      <c r="F650" s="70"/>
      <c r="G650" s="70"/>
      <c r="H650" s="70"/>
      <c r="I650" s="70"/>
    </row>
    <row r="651" spans="1:9" x14ac:dyDescent="0.2">
      <c r="A651" s="70"/>
      <c r="B651" s="70"/>
      <c r="C651" s="70"/>
      <c r="D651" s="70"/>
      <c r="E651" s="70"/>
      <c r="F651" s="70"/>
      <c r="G651" s="70"/>
      <c r="H651" s="70"/>
      <c r="I651" s="70"/>
    </row>
    <row r="652" spans="1:9" x14ac:dyDescent="0.2">
      <c r="A652" s="70"/>
      <c r="B652" s="70"/>
      <c r="C652" s="70"/>
      <c r="D652" s="70"/>
      <c r="E652" s="70"/>
      <c r="F652" s="70"/>
      <c r="G652" s="70"/>
      <c r="H652" s="70"/>
      <c r="I652" s="70"/>
    </row>
    <row r="653" spans="1:9" x14ac:dyDescent="0.2">
      <c r="A653" s="70"/>
      <c r="B653" s="70"/>
      <c r="C653" s="70"/>
      <c r="D653" s="70"/>
      <c r="E653" s="70"/>
      <c r="F653" s="70"/>
      <c r="G653" s="70"/>
      <c r="H653" s="70"/>
      <c r="I653" s="70"/>
    </row>
    <row r="654" spans="1:9" x14ac:dyDescent="0.2">
      <c r="A654" s="70"/>
      <c r="B654" s="70"/>
      <c r="C654" s="70"/>
      <c r="D654" s="70"/>
      <c r="E654" s="70"/>
      <c r="F654" s="70"/>
      <c r="G654" s="70"/>
      <c r="H654" s="70"/>
      <c r="I654" s="70"/>
    </row>
    <row r="655" spans="1:9" x14ac:dyDescent="0.2">
      <c r="A655" s="70"/>
      <c r="B655" s="70"/>
      <c r="C655" s="70"/>
      <c r="D655" s="70"/>
      <c r="E655" s="70"/>
      <c r="F655" s="70"/>
      <c r="G655" s="70"/>
      <c r="H655" s="70"/>
      <c r="I655" s="70"/>
    </row>
    <row r="656" spans="1:9" x14ac:dyDescent="0.2">
      <c r="A656" s="70"/>
      <c r="B656" s="70"/>
      <c r="C656" s="70"/>
      <c r="D656" s="70"/>
      <c r="E656" s="70"/>
      <c r="F656" s="70"/>
      <c r="G656" s="70"/>
      <c r="H656" s="70"/>
      <c r="I656" s="70"/>
    </row>
    <row r="657" spans="1:9" x14ac:dyDescent="0.2">
      <c r="A657" s="70"/>
      <c r="B657" s="70"/>
      <c r="C657" s="70"/>
      <c r="D657" s="70"/>
      <c r="E657" s="70"/>
      <c r="F657" s="70"/>
      <c r="G657" s="70"/>
      <c r="H657" s="70"/>
      <c r="I657" s="70"/>
    </row>
    <row r="658" spans="1:9" x14ac:dyDescent="0.2">
      <c r="A658" s="70"/>
      <c r="B658" s="70"/>
      <c r="C658" s="70"/>
      <c r="D658" s="70"/>
      <c r="E658" s="70"/>
      <c r="F658" s="70"/>
      <c r="G658" s="70"/>
      <c r="H658" s="70"/>
      <c r="I658" s="70"/>
    </row>
    <row r="659" spans="1:9" x14ac:dyDescent="0.2">
      <c r="A659" s="70"/>
      <c r="B659" s="70"/>
      <c r="C659" s="70"/>
      <c r="D659" s="70"/>
      <c r="E659" s="70"/>
      <c r="F659" s="70"/>
      <c r="G659" s="70"/>
      <c r="H659" s="70"/>
      <c r="I659" s="70"/>
    </row>
    <row r="660" spans="1:9" x14ac:dyDescent="0.2">
      <c r="A660" s="70"/>
      <c r="B660" s="70"/>
      <c r="C660" s="70"/>
      <c r="D660" s="70"/>
      <c r="E660" s="70"/>
      <c r="F660" s="70"/>
      <c r="G660" s="70"/>
      <c r="H660" s="70"/>
      <c r="I660" s="70"/>
    </row>
    <row r="661" spans="1:9" x14ac:dyDescent="0.2">
      <c r="A661" s="70"/>
      <c r="B661" s="70"/>
      <c r="C661" s="70"/>
      <c r="D661" s="70"/>
      <c r="E661" s="70"/>
      <c r="F661" s="70"/>
      <c r="G661" s="70"/>
      <c r="H661" s="70"/>
      <c r="I661" s="70"/>
    </row>
    <row r="662" spans="1:9" x14ac:dyDescent="0.2">
      <c r="A662" s="70"/>
      <c r="B662" s="70"/>
      <c r="C662" s="70"/>
      <c r="D662" s="70"/>
      <c r="E662" s="70"/>
      <c r="F662" s="70"/>
      <c r="G662" s="70"/>
      <c r="H662" s="70"/>
      <c r="I662" s="70"/>
    </row>
    <row r="663" spans="1:9" x14ac:dyDescent="0.2">
      <c r="A663" s="70"/>
      <c r="B663" s="70"/>
      <c r="C663" s="70"/>
      <c r="D663" s="70"/>
      <c r="E663" s="70"/>
      <c r="F663" s="70"/>
      <c r="G663" s="70"/>
      <c r="H663" s="70"/>
      <c r="I663" s="70"/>
    </row>
    <row r="664" spans="1:9" x14ac:dyDescent="0.2">
      <c r="A664" s="70"/>
      <c r="B664" s="70"/>
      <c r="C664" s="70"/>
      <c r="D664" s="70"/>
      <c r="E664" s="70"/>
      <c r="F664" s="70"/>
      <c r="G664" s="70"/>
      <c r="H664" s="70"/>
      <c r="I664" s="70"/>
    </row>
    <row r="665" spans="1:9" x14ac:dyDescent="0.2">
      <c r="A665" s="70"/>
      <c r="B665" s="70"/>
      <c r="C665" s="70"/>
      <c r="D665" s="70"/>
      <c r="E665" s="70"/>
      <c r="F665" s="70"/>
      <c r="G665" s="70"/>
      <c r="H665" s="70"/>
      <c r="I665" s="70"/>
    </row>
    <row r="666" spans="1:9" x14ac:dyDescent="0.2">
      <c r="A666" s="70"/>
      <c r="B666" s="70"/>
      <c r="C666" s="70"/>
      <c r="D666" s="70"/>
      <c r="E666" s="70"/>
      <c r="F666" s="70"/>
      <c r="G666" s="70"/>
      <c r="H666" s="70"/>
      <c r="I666" s="70"/>
    </row>
    <row r="667" spans="1:9" x14ac:dyDescent="0.2">
      <c r="A667" s="70"/>
      <c r="B667" s="70"/>
      <c r="C667" s="70"/>
      <c r="D667" s="70"/>
      <c r="E667" s="70"/>
      <c r="F667" s="70"/>
      <c r="G667" s="70"/>
      <c r="H667" s="70"/>
      <c r="I667" s="70"/>
    </row>
    <row r="668" spans="1:9" x14ac:dyDescent="0.2">
      <c r="A668" s="70"/>
      <c r="B668" s="70"/>
      <c r="C668" s="70"/>
      <c r="D668" s="70"/>
      <c r="E668" s="70"/>
      <c r="F668" s="70"/>
      <c r="G668" s="70"/>
      <c r="H668" s="70"/>
      <c r="I668" s="70"/>
    </row>
    <row r="669" spans="1:9" x14ac:dyDescent="0.2">
      <c r="A669" s="70"/>
      <c r="B669" s="70"/>
      <c r="C669" s="70"/>
      <c r="D669" s="70"/>
      <c r="E669" s="70"/>
      <c r="F669" s="70"/>
      <c r="G669" s="70"/>
      <c r="H669" s="70"/>
      <c r="I669" s="70"/>
    </row>
    <row r="670" spans="1:9" x14ac:dyDescent="0.2">
      <c r="A670" s="70"/>
      <c r="B670" s="70"/>
      <c r="C670" s="70"/>
      <c r="D670" s="70"/>
      <c r="E670" s="70"/>
      <c r="F670" s="70"/>
      <c r="G670" s="70"/>
      <c r="H670" s="70"/>
      <c r="I670" s="70"/>
    </row>
    <row r="671" spans="1:9" x14ac:dyDescent="0.2">
      <c r="A671" s="70"/>
      <c r="B671" s="70"/>
      <c r="C671" s="70"/>
      <c r="D671" s="70"/>
      <c r="E671" s="70"/>
      <c r="F671" s="70"/>
      <c r="G671" s="70"/>
      <c r="H671" s="70"/>
      <c r="I671" s="70"/>
    </row>
    <row r="672" spans="1:9" x14ac:dyDescent="0.2">
      <c r="A672" s="70"/>
      <c r="B672" s="70"/>
      <c r="C672" s="70"/>
      <c r="D672" s="70"/>
      <c r="E672" s="70"/>
      <c r="F672" s="70"/>
      <c r="G672" s="70"/>
      <c r="H672" s="70"/>
      <c r="I672" s="70"/>
    </row>
    <row r="673" spans="1:9" x14ac:dyDescent="0.2">
      <c r="A673" s="70"/>
      <c r="B673" s="70"/>
      <c r="C673" s="70"/>
      <c r="D673" s="70"/>
      <c r="E673" s="70"/>
      <c r="F673" s="70"/>
      <c r="G673" s="70"/>
      <c r="H673" s="70"/>
      <c r="I673" s="70"/>
    </row>
    <row r="674" spans="1:9" x14ac:dyDescent="0.2">
      <c r="A674" s="70"/>
      <c r="B674" s="70"/>
      <c r="C674" s="70"/>
      <c r="D674" s="70"/>
      <c r="E674" s="70"/>
      <c r="F674" s="70"/>
      <c r="G674" s="70"/>
      <c r="H674" s="70"/>
      <c r="I674" s="70"/>
    </row>
    <row r="675" spans="1:9" x14ac:dyDescent="0.2">
      <c r="A675" s="70"/>
      <c r="B675" s="70"/>
      <c r="C675" s="70"/>
      <c r="D675" s="70"/>
      <c r="E675" s="70"/>
      <c r="F675" s="70"/>
      <c r="G675" s="70"/>
      <c r="H675" s="70"/>
      <c r="I675" s="70"/>
    </row>
    <row r="676" spans="1:9" x14ac:dyDescent="0.2">
      <c r="A676" s="70"/>
      <c r="B676" s="70"/>
      <c r="C676" s="70"/>
      <c r="D676" s="70"/>
      <c r="E676" s="70"/>
      <c r="F676" s="70"/>
      <c r="G676" s="70"/>
      <c r="H676" s="70"/>
      <c r="I676" s="70"/>
    </row>
    <row r="677" spans="1:9" x14ac:dyDescent="0.2">
      <c r="A677" s="70"/>
      <c r="B677" s="70"/>
      <c r="C677" s="70"/>
      <c r="D677" s="70"/>
      <c r="E677" s="70"/>
      <c r="F677" s="70"/>
      <c r="G677" s="70"/>
      <c r="H677" s="70"/>
      <c r="I677" s="70"/>
    </row>
    <row r="678" spans="1:9" x14ac:dyDescent="0.2">
      <c r="A678" s="70"/>
      <c r="B678" s="70"/>
      <c r="C678" s="70"/>
      <c r="D678" s="70"/>
      <c r="E678" s="70"/>
      <c r="F678" s="70"/>
      <c r="G678" s="70"/>
      <c r="H678" s="70"/>
      <c r="I678" s="70"/>
    </row>
    <row r="679" spans="1:9" x14ac:dyDescent="0.2">
      <c r="A679" s="70"/>
      <c r="B679" s="70"/>
      <c r="C679" s="70"/>
      <c r="D679" s="70"/>
      <c r="E679" s="70"/>
      <c r="F679" s="70"/>
      <c r="G679" s="70"/>
      <c r="H679" s="70"/>
      <c r="I679" s="70"/>
    </row>
    <row r="680" spans="1:9" x14ac:dyDescent="0.2">
      <c r="A680" s="70"/>
      <c r="B680" s="70"/>
      <c r="C680" s="70"/>
      <c r="D680" s="70"/>
      <c r="E680" s="70"/>
      <c r="F680" s="70"/>
      <c r="G680" s="70"/>
      <c r="H680" s="70"/>
      <c r="I680" s="70"/>
    </row>
    <row r="681" spans="1:9" x14ac:dyDescent="0.2">
      <c r="A681" s="70"/>
      <c r="B681" s="70"/>
      <c r="C681" s="70"/>
      <c r="D681" s="70"/>
      <c r="E681" s="70"/>
      <c r="F681" s="70"/>
      <c r="G681" s="70"/>
      <c r="H681" s="70"/>
      <c r="I681" s="70"/>
    </row>
    <row r="682" spans="1:9" x14ac:dyDescent="0.2">
      <c r="A682" s="70"/>
      <c r="B682" s="70"/>
      <c r="C682" s="70"/>
      <c r="D682" s="70"/>
      <c r="E682" s="70"/>
      <c r="F682" s="70"/>
      <c r="G682" s="70"/>
      <c r="H682" s="70"/>
      <c r="I682" s="70"/>
    </row>
    <row r="683" spans="1:9" x14ac:dyDescent="0.2">
      <c r="A683" s="70"/>
      <c r="B683" s="70"/>
      <c r="C683" s="70"/>
      <c r="D683" s="70"/>
      <c r="E683" s="70"/>
      <c r="F683" s="70"/>
      <c r="G683" s="70"/>
      <c r="H683" s="70"/>
      <c r="I683" s="70"/>
    </row>
    <row r="684" spans="1:9" x14ac:dyDescent="0.2">
      <c r="A684" s="70"/>
      <c r="B684" s="70"/>
      <c r="C684" s="70"/>
      <c r="D684" s="70"/>
      <c r="E684" s="70"/>
      <c r="F684" s="70"/>
      <c r="G684" s="70"/>
      <c r="H684" s="70"/>
      <c r="I684" s="70"/>
    </row>
    <row r="685" spans="1:9" x14ac:dyDescent="0.2">
      <c r="A685" s="70"/>
      <c r="B685" s="70"/>
      <c r="C685" s="70"/>
      <c r="D685" s="70"/>
      <c r="E685" s="70"/>
      <c r="F685" s="70"/>
      <c r="G685" s="70"/>
      <c r="H685" s="70"/>
      <c r="I685" s="70"/>
    </row>
    <row r="686" spans="1:9" x14ac:dyDescent="0.2">
      <c r="A686" s="70"/>
      <c r="B686" s="70"/>
      <c r="C686" s="70"/>
      <c r="D686" s="70"/>
      <c r="E686" s="70"/>
      <c r="F686" s="70"/>
      <c r="G686" s="70"/>
      <c r="H686" s="70"/>
      <c r="I686" s="70"/>
    </row>
    <row r="687" spans="1:9" x14ac:dyDescent="0.2">
      <c r="A687" s="70"/>
      <c r="B687" s="70"/>
      <c r="C687" s="70"/>
      <c r="D687" s="70"/>
      <c r="E687" s="70"/>
      <c r="F687" s="70"/>
      <c r="G687" s="70"/>
      <c r="H687" s="70"/>
      <c r="I687" s="70"/>
    </row>
    <row r="688" spans="1:9" x14ac:dyDescent="0.2">
      <c r="A688" s="70"/>
      <c r="B688" s="70"/>
      <c r="C688" s="70"/>
      <c r="D688" s="70"/>
      <c r="E688" s="70"/>
      <c r="F688" s="70"/>
      <c r="G688" s="70"/>
      <c r="H688" s="70"/>
      <c r="I688" s="70"/>
    </row>
    <row r="689" spans="1:9" x14ac:dyDescent="0.2">
      <c r="A689" s="70"/>
      <c r="B689" s="70"/>
      <c r="C689" s="70"/>
      <c r="D689" s="70"/>
      <c r="E689" s="70"/>
      <c r="F689" s="70"/>
      <c r="G689" s="70"/>
      <c r="H689" s="70"/>
      <c r="I689" s="70"/>
    </row>
    <row r="690" spans="1:9" x14ac:dyDescent="0.2">
      <c r="A690" s="70"/>
      <c r="B690" s="70"/>
      <c r="C690" s="70"/>
      <c r="D690" s="70"/>
      <c r="E690" s="70"/>
      <c r="F690" s="70"/>
      <c r="G690" s="70"/>
      <c r="H690" s="70"/>
      <c r="I690" s="70"/>
    </row>
    <row r="691" spans="1:9" x14ac:dyDescent="0.2">
      <c r="A691" s="70"/>
      <c r="B691" s="70"/>
      <c r="C691" s="70"/>
      <c r="D691" s="70"/>
      <c r="E691" s="70"/>
      <c r="F691" s="70"/>
      <c r="G691" s="70"/>
      <c r="H691" s="70"/>
      <c r="I691" s="70"/>
    </row>
    <row r="692" spans="1:9" x14ac:dyDescent="0.2">
      <c r="A692" s="70"/>
      <c r="B692" s="70"/>
      <c r="C692" s="70"/>
      <c r="D692" s="70"/>
      <c r="E692" s="70"/>
      <c r="F692" s="70"/>
      <c r="G692" s="70"/>
      <c r="H692" s="70"/>
      <c r="I692" s="70"/>
    </row>
    <row r="693" spans="1:9" x14ac:dyDescent="0.2">
      <c r="A693" s="70"/>
      <c r="B693" s="70"/>
      <c r="C693" s="70"/>
      <c r="D693" s="70"/>
      <c r="E693" s="70"/>
      <c r="F693" s="70"/>
      <c r="G693" s="70"/>
      <c r="H693" s="70"/>
      <c r="I693" s="70"/>
    </row>
    <row r="694" spans="1:9" x14ac:dyDescent="0.2">
      <c r="A694" s="70"/>
      <c r="B694" s="70"/>
      <c r="C694" s="70"/>
      <c r="D694" s="70"/>
      <c r="E694" s="70"/>
      <c r="F694" s="70"/>
      <c r="G694" s="70"/>
      <c r="H694" s="70"/>
      <c r="I694" s="70"/>
    </row>
    <row r="695" spans="1:9" x14ac:dyDescent="0.2">
      <c r="A695" s="70"/>
      <c r="B695" s="70"/>
      <c r="C695" s="70"/>
      <c r="D695" s="70"/>
      <c r="E695" s="70"/>
      <c r="F695" s="70"/>
      <c r="G695" s="70"/>
      <c r="H695" s="70"/>
      <c r="I695" s="70"/>
    </row>
    <row r="696" spans="1:9" x14ac:dyDescent="0.2">
      <c r="A696" s="70"/>
      <c r="B696" s="70"/>
      <c r="C696" s="70"/>
      <c r="D696" s="70"/>
      <c r="E696" s="70"/>
      <c r="F696" s="70"/>
      <c r="G696" s="70"/>
      <c r="H696" s="70"/>
      <c r="I696" s="70"/>
    </row>
    <row r="697" spans="1:9" x14ac:dyDescent="0.2">
      <c r="A697" s="70"/>
      <c r="B697" s="70"/>
      <c r="C697" s="70"/>
      <c r="D697" s="70"/>
      <c r="E697" s="70"/>
      <c r="F697" s="70"/>
      <c r="G697" s="70"/>
      <c r="H697" s="70"/>
      <c r="I697" s="70"/>
    </row>
    <row r="698" spans="1:9" x14ac:dyDescent="0.2">
      <c r="A698" s="70"/>
      <c r="B698" s="70"/>
      <c r="C698" s="70"/>
      <c r="D698" s="70"/>
      <c r="E698" s="70"/>
      <c r="F698" s="70"/>
      <c r="G698" s="70"/>
      <c r="H698" s="70"/>
      <c r="I698" s="70"/>
    </row>
    <row r="699" spans="1:9" x14ac:dyDescent="0.2">
      <c r="A699" s="70"/>
      <c r="B699" s="70"/>
      <c r="C699" s="70"/>
      <c r="D699" s="70"/>
      <c r="E699" s="70"/>
      <c r="F699" s="70"/>
      <c r="G699" s="70"/>
      <c r="H699" s="70"/>
      <c r="I699" s="70"/>
    </row>
    <row r="700" spans="1:9" x14ac:dyDescent="0.2">
      <c r="A700" s="70"/>
      <c r="B700" s="70"/>
      <c r="C700" s="70"/>
      <c r="D700" s="70"/>
      <c r="E700" s="70"/>
      <c r="F700" s="70"/>
      <c r="G700" s="70"/>
      <c r="H700" s="70"/>
      <c r="I700" s="70"/>
    </row>
    <row r="701" spans="1:9" x14ac:dyDescent="0.2">
      <c r="A701" s="70"/>
      <c r="B701" s="70"/>
      <c r="C701" s="70"/>
      <c r="D701" s="70"/>
      <c r="E701" s="70"/>
      <c r="F701" s="70"/>
      <c r="G701" s="70"/>
      <c r="H701" s="70"/>
      <c r="I701" s="70"/>
    </row>
    <row r="702" spans="1:9" x14ac:dyDescent="0.2">
      <c r="A702" s="70"/>
      <c r="B702" s="70"/>
      <c r="C702" s="70"/>
      <c r="D702" s="70"/>
      <c r="E702" s="70"/>
      <c r="F702" s="70"/>
      <c r="G702" s="70"/>
      <c r="H702" s="70"/>
      <c r="I702" s="70"/>
    </row>
    <row r="703" spans="1:9" x14ac:dyDescent="0.2">
      <c r="A703" s="70"/>
      <c r="B703" s="70"/>
      <c r="C703" s="70"/>
      <c r="D703" s="70"/>
      <c r="E703" s="70"/>
      <c r="F703" s="70"/>
      <c r="G703" s="70"/>
      <c r="H703" s="70"/>
      <c r="I703" s="70"/>
    </row>
    <row r="704" spans="1:9" x14ac:dyDescent="0.2">
      <c r="A704" s="70"/>
      <c r="B704" s="70"/>
      <c r="C704" s="70"/>
      <c r="D704" s="70"/>
      <c r="E704" s="70"/>
      <c r="F704" s="70"/>
      <c r="G704" s="70"/>
      <c r="H704" s="70"/>
      <c r="I704" s="70"/>
    </row>
    <row r="705" spans="1:9" x14ac:dyDescent="0.2">
      <c r="A705" s="70"/>
      <c r="B705" s="70"/>
      <c r="C705" s="70"/>
      <c r="D705" s="70"/>
      <c r="E705" s="70"/>
      <c r="F705" s="70"/>
      <c r="G705" s="70"/>
      <c r="H705" s="70"/>
      <c r="I705" s="70"/>
    </row>
    <row r="706" spans="1:9" x14ac:dyDescent="0.2">
      <c r="A706" s="70"/>
      <c r="B706" s="70"/>
      <c r="C706" s="70"/>
      <c r="D706" s="70"/>
      <c r="E706" s="70"/>
      <c r="F706" s="70"/>
      <c r="G706" s="70"/>
      <c r="H706" s="70"/>
      <c r="I706" s="70"/>
    </row>
    <row r="707" spans="1:9" x14ac:dyDescent="0.2">
      <c r="A707" s="70"/>
      <c r="B707" s="70"/>
      <c r="C707" s="70"/>
      <c r="D707" s="70"/>
      <c r="E707" s="70"/>
      <c r="F707" s="70"/>
      <c r="G707" s="70"/>
      <c r="H707" s="70"/>
      <c r="I707" s="70"/>
    </row>
    <row r="708" spans="1:9" x14ac:dyDescent="0.2">
      <c r="A708" s="70"/>
      <c r="B708" s="70"/>
      <c r="C708" s="70"/>
      <c r="D708" s="70"/>
      <c r="E708" s="70"/>
      <c r="F708" s="70"/>
      <c r="G708" s="70"/>
      <c r="H708" s="70"/>
      <c r="I708" s="70"/>
    </row>
    <row r="709" spans="1:9" x14ac:dyDescent="0.2">
      <c r="A709" s="70"/>
      <c r="B709" s="70"/>
      <c r="C709" s="70"/>
      <c r="D709" s="70"/>
      <c r="E709" s="70"/>
      <c r="F709" s="70"/>
      <c r="G709" s="70"/>
      <c r="H709" s="70"/>
      <c r="I709" s="70"/>
    </row>
    <row r="710" spans="1:9" x14ac:dyDescent="0.2">
      <c r="A710" s="70"/>
      <c r="B710" s="70"/>
      <c r="C710" s="70"/>
      <c r="D710" s="70"/>
      <c r="E710" s="70"/>
      <c r="F710" s="70"/>
      <c r="G710" s="70"/>
      <c r="H710" s="70"/>
      <c r="I710" s="70"/>
    </row>
    <row r="711" spans="1:9" x14ac:dyDescent="0.2">
      <c r="A711" s="70"/>
      <c r="B711" s="70"/>
      <c r="C711" s="70"/>
      <c r="D711" s="70"/>
      <c r="E711" s="70"/>
      <c r="F711" s="70"/>
      <c r="G711" s="70"/>
      <c r="H711" s="70"/>
      <c r="I711" s="70"/>
    </row>
    <row r="712" spans="1:9" x14ac:dyDescent="0.2">
      <c r="A712" s="70"/>
      <c r="B712" s="70"/>
      <c r="C712" s="70"/>
      <c r="D712" s="70"/>
      <c r="E712" s="70"/>
      <c r="F712" s="70"/>
      <c r="G712" s="70"/>
      <c r="H712" s="70"/>
      <c r="I712" s="70"/>
    </row>
    <row r="713" spans="1:9" x14ac:dyDescent="0.2">
      <c r="A713" s="70"/>
      <c r="B713" s="70"/>
      <c r="C713" s="70"/>
      <c r="D713" s="70"/>
      <c r="E713" s="70"/>
      <c r="F713" s="70"/>
      <c r="G713" s="70"/>
      <c r="H713" s="70"/>
      <c r="I713" s="70"/>
    </row>
    <row r="714" spans="1:9" x14ac:dyDescent="0.2">
      <c r="A714" s="70"/>
      <c r="B714" s="70"/>
      <c r="C714" s="70"/>
      <c r="D714" s="70"/>
      <c r="E714" s="70"/>
      <c r="F714" s="70"/>
      <c r="G714" s="70"/>
      <c r="H714" s="70"/>
      <c r="I714" s="70"/>
    </row>
    <row r="715" spans="1:9" x14ac:dyDescent="0.2">
      <c r="A715" s="70"/>
      <c r="B715" s="70"/>
      <c r="C715" s="70"/>
      <c r="D715" s="70"/>
      <c r="E715" s="70"/>
      <c r="F715" s="70"/>
      <c r="G715" s="70"/>
      <c r="H715" s="70"/>
      <c r="I715" s="70"/>
    </row>
    <row r="716" spans="1:9" x14ac:dyDescent="0.2">
      <c r="A716" s="70"/>
      <c r="B716" s="70"/>
      <c r="C716" s="70"/>
      <c r="D716" s="70"/>
      <c r="E716" s="70"/>
      <c r="F716" s="70"/>
      <c r="G716" s="70"/>
      <c r="H716" s="70"/>
      <c r="I716" s="70"/>
    </row>
    <row r="717" spans="1:9" x14ac:dyDescent="0.2">
      <c r="A717" s="70"/>
      <c r="B717" s="70"/>
      <c r="C717" s="70"/>
      <c r="D717" s="70"/>
      <c r="E717" s="70"/>
      <c r="F717" s="70"/>
      <c r="G717" s="70"/>
      <c r="H717" s="70"/>
      <c r="I717" s="70"/>
    </row>
    <row r="718" spans="1:9" x14ac:dyDescent="0.2">
      <c r="A718" s="70"/>
      <c r="B718" s="70"/>
      <c r="C718" s="70"/>
      <c r="D718" s="70"/>
      <c r="E718" s="70"/>
      <c r="F718" s="70"/>
      <c r="G718" s="70"/>
      <c r="H718" s="70"/>
      <c r="I718" s="70"/>
    </row>
    <row r="719" spans="1:9" x14ac:dyDescent="0.2">
      <c r="A719" s="70"/>
      <c r="B719" s="70"/>
      <c r="C719" s="70"/>
      <c r="D719" s="70"/>
      <c r="E719" s="70"/>
      <c r="F719" s="70"/>
      <c r="G719" s="70"/>
      <c r="H719" s="70"/>
      <c r="I719" s="70"/>
    </row>
    <row r="720" spans="1:9" x14ac:dyDescent="0.2">
      <c r="A720" s="70"/>
      <c r="B720" s="70"/>
      <c r="C720" s="70"/>
      <c r="D720" s="70"/>
      <c r="E720" s="70"/>
      <c r="F720" s="70"/>
      <c r="G720" s="70"/>
      <c r="H720" s="70"/>
      <c r="I720" s="70"/>
    </row>
    <row r="721" spans="1:9" x14ac:dyDescent="0.2">
      <c r="A721" s="70"/>
      <c r="B721" s="70"/>
      <c r="C721" s="70"/>
      <c r="D721" s="70"/>
      <c r="E721" s="70"/>
      <c r="F721" s="70"/>
      <c r="G721" s="70"/>
      <c r="H721" s="70"/>
      <c r="I721" s="70"/>
    </row>
    <row r="722" spans="1:9" x14ac:dyDescent="0.2">
      <c r="A722" s="70"/>
      <c r="B722" s="70"/>
      <c r="C722" s="70"/>
      <c r="D722" s="70"/>
      <c r="E722" s="70"/>
      <c r="F722" s="70"/>
      <c r="G722" s="70"/>
      <c r="H722" s="70"/>
      <c r="I722" s="70"/>
    </row>
    <row r="723" spans="1:9" x14ac:dyDescent="0.2">
      <c r="A723" s="70"/>
      <c r="B723" s="70"/>
      <c r="C723" s="70"/>
      <c r="D723" s="70"/>
      <c r="E723" s="70"/>
      <c r="F723" s="70"/>
      <c r="G723" s="70"/>
      <c r="H723" s="70"/>
      <c r="I723" s="70"/>
    </row>
    <row r="724" spans="1:9" x14ac:dyDescent="0.2">
      <c r="A724" s="70"/>
      <c r="B724" s="70"/>
      <c r="C724" s="70"/>
      <c r="D724" s="70"/>
      <c r="E724" s="70"/>
      <c r="F724" s="70"/>
      <c r="G724" s="70"/>
      <c r="H724" s="70"/>
      <c r="I724" s="70"/>
    </row>
    <row r="725" spans="1:9" x14ac:dyDescent="0.2">
      <c r="A725" s="70"/>
      <c r="B725" s="70"/>
      <c r="C725" s="70"/>
      <c r="D725" s="70"/>
      <c r="E725" s="70"/>
      <c r="F725" s="70"/>
      <c r="G725" s="70"/>
      <c r="H725" s="70"/>
      <c r="I725" s="70"/>
    </row>
    <row r="726" spans="1:9" x14ac:dyDescent="0.2">
      <c r="A726" s="70"/>
      <c r="B726" s="70"/>
      <c r="C726" s="70"/>
      <c r="D726" s="70"/>
      <c r="E726" s="70"/>
      <c r="F726" s="70"/>
      <c r="G726" s="70"/>
      <c r="H726" s="70"/>
      <c r="I726" s="70"/>
    </row>
    <row r="727" spans="1:9" x14ac:dyDescent="0.2">
      <c r="A727" s="70"/>
      <c r="B727" s="70"/>
      <c r="C727" s="70"/>
      <c r="D727" s="70"/>
      <c r="E727" s="70"/>
      <c r="F727" s="70"/>
      <c r="G727" s="70"/>
      <c r="H727" s="70"/>
      <c r="I727" s="70"/>
    </row>
    <row r="728" spans="1:9" x14ac:dyDescent="0.2">
      <c r="A728" s="70"/>
      <c r="B728" s="70"/>
      <c r="C728" s="70"/>
      <c r="D728" s="70"/>
      <c r="E728" s="70"/>
      <c r="F728" s="70"/>
      <c r="G728" s="70"/>
      <c r="H728" s="70"/>
      <c r="I728" s="70"/>
    </row>
    <row r="729" spans="1:9" x14ac:dyDescent="0.2">
      <c r="A729" s="70"/>
      <c r="B729" s="70"/>
      <c r="C729" s="70"/>
      <c r="D729" s="70"/>
      <c r="E729" s="70"/>
      <c r="F729" s="70"/>
      <c r="G729" s="70"/>
      <c r="H729" s="70"/>
      <c r="I729" s="70"/>
    </row>
    <row r="730" spans="1:9" x14ac:dyDescent="0.2">
      <c r="A730" s="70"/>
      <c r="B730" s="70"/>
      <c r="C730" s="70"/>
      <c r="D730" s="70"/>
      <c r="E730" s="70"/>
      <c r="F730" s="70"/>
      <c r="G730" s="70"/>
      <c r="H730" s="70"/>
      <c r="I730" s="70"/>
    </row>
    <row r="731" spans="1:9" x14ac:dyDescent="0.2">
      <c r="A731" s="70"/>
      <c r="B731" s="70"/>
      <c r="C731" s="70"/>
      <c r="D731" s="70"/>
      <c r="E731" s="70"/>
      <c r="F731" s="70"/>
      <c r="G731" s="70"/>
      <c r="H731" s="70"/>
      <c r="I731" s="70"/>
    </row>
  </sheetData>
  <mergeCells count="11">
    <mergeCell ref="A2:H2"/>
    <mergeCell ref="I5:I6"/>
    <mergeCell ref="Q5:Q6"/>
    <mergeCell ref="V5:V6"/>
    <mergeCell ref="Q1:V1"/>
    <mergeCell ref="Q2:V2"/>
    <mergeCell ref="Q3:V3"/>
    <mergeCell ref="I3:P3"/>
    <mergeCell ref="I2:P2"/>
    <mergeCell ref="I1:P1"/>
    <mergeCell ref="A5:A6"/>
  </mergeCells>
  <conditionalFormatting sqref="A7:H43">
    <cfRule type="expression" dxfId="21" priority="13">
      <formula>MOD(ROW(),2)=0</formula>
    </cfRule>
  </conditionalFormatting>
  <conditionalFormatting sqref="I7:J7 L7:P43">
    <cfRule type="expression" dxfId="20" priority="12">
      <formula>MOD(ROW(),2)=0</formula>
    </cfRule>
  </conditionalFormatting>
  <conditionalFormatting sqref="K7:K43">
    <cfRule type="expression" dxfId="19" priority="11">
      <formula>MOD(ROW(),2)=0</formula>
    </cfRule>
  </conditionalFormatting>
  <conditionalFormatting sqref="S7:V43">
    <cfRule type="expression" dxfId="18" priority="10">
      <formula>MOD(ROW(),2)=0</formula>
    </cfRule>
  </conditionalFormatting>
  <conditionalFormatting sqref="I8:J9 I20:J20 I10:I19 I31:J32 I21:I30 I43:J43 I33:I42">
    <cfRule type="expression" dxfId="17" priority="9">
      <formula>MOD(ROW(),2)=0</formula>
    </cfRule>
  </conditionalFormatting>
  <conditionalFormatting sqref="Q8:R9 Q20:R20 Q10:Q19 Q31:R32 Q21:Q30 Q43:R43 Q33:Q42">
    <cfRule type="expression" dxfId="16" priority="8">
      <formula>MOD(ROW(),2)=0</formula>
    </cfRule>
  </conditionalFormatting>
  <conditionalFormatting sqref="J10:J19">
    <cfRule type="expression" dxfId="15" priority="7">
      <formula>MOD(ROW(),2)=0</formula>
    </cfRule>
  </conditionalFormatting>
  <conditionalFormatting sqref="R10:R19">
    <cfRule type="expression" dxfId="14" priority="6">
      <formula>MOD(ROW(),2)=0</formula>
    </cfRule>
  </conditionalFormatting>
  <conditionalFormatting sqref="J21:J30">
    <cfRule type="expression" dxfId="13" priority="5">
      <formula>MOD(ROW(),2)=0</formula>
    </cfRule>
  </conditionalFormatting>
  <conditionalFormatting sqref="R21:R30">
    <cfRule type="expression" dxfId="12" priority="4">
      <formula>MOD(ROW(),2)=0</formula>
    </cfRule>
  </conditionalFormatting>
  <conditionalFormatting sqref="J33:J42">
    <cfRule type="expression" dxfId="11" priority="3">
      <formula>MOD(ROW(),2)=0</formula>
    </cfRule>
  </conditionalFormatting>
  <conditionalFormatting sqref="R33:R42">
    <cfRule type="expression" dxfId="1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ignoredErrors>
    <ignoredError sqref="C5:H5 A8:A18 K5:P5 I8:I18 P7 S5:U5 Q8:Q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topLeftCell="A45" zoomScaleNormal="100" workbookViewId="0">
      <selection activeCell="I12" sqref="I1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640" t="s">
        <v>0</v>
      </c>
      <c r="B2" s="640"/>
      <c r="C2" s="640"/>
      <c r="D2" s="640"/>
      <c r="E2" s="640"/>
      <c r="F2" s="640"/>
      <c r="G2" s="640"/>
    </row>
    <row r="3" spans="1:7" s="52" customFormat="1" x14ac:dyDescent="0.2"/>
    <row r="4" spans="1:7" s="52" customFormat="1" ht="15.75" x14ac:dyDescent="0.25">
      <c r="A4" s="641" t="s">
        <v>1</v>
      </c>
      <c r="B4" s="642"/>
      <c r="C4" s="642"/>
      <c r="D4" s="642"/>
      <c r="E4" s="642"/>
      <c r="F4" s="642"/>
      <c r="G4" s="642"/>
    </row>
    <row r="5" spans="1:7" s="52" customFormat="1" x14ac:dyDescent="0.2">
      <c r="A5" s="633"/>
      <c r="B5" s="633"/>
      <c r="C5" s="633"/>
      <c r="D5" s="633"/>
      <c r="E5" s="633"/>
      <c r="F5" s="633"/>
      <c r="G5" s="633"/>
    </row>
    <row r="6" spans="1:7" s="52" customFormat="1" x14ac:dyDescent="0.2">
      <c r="A6" s="57" t="s">
        <v>72</v>
      </c>
    </row>
    <row r="7" spans="1:7" s="52" customFormat="1" ht="5.25" customHeight="1" x14ac:dyDescent="0.2">
      <c r="A7" s="57"/>
    </row>
    <row r="8" spans="1:7" s="52" customFormat="1" ht="12.75" customHeight="1" x14ac:dyDescent="0.2">
      <c r="A8" s="636" t="s">
        <v>49</v>
      </c>
      <c r="B8" s="635"/>
      <c r="C8" s="635"/>
      <c r="D8" s="635"/>
      <c r="E8" s="635"/>
      <c r="F8" s="635"/>
      <c r="G8" s="635"/>
    </row>
    <row r="9" spans="1:7" s="52" customFormat="1" x14ac:dyDescent="0.2">
      <c r="A9" s="634" t="s">
        <v>4</v>
      </c>
      <c r="B9" s="635"/>
      <c r="C9" s="635"/>
      <c r="D9" s="635"/>
      <c r="E9" s="635"/>
      <c r="F9" s="635"/>
      <c r="G9" s="635"/>
    </row>
    <row r="10" spans="1:7" s="52" customFormat="1" ht="5.25" customHeight="1" x14ac:dyDescent="0.2">
      <c r="A10" s="58"/>
    </row>
    <row r="11" spans="1:7" s="52" customFormat="1" ht="12.75" customHeight="1" x14ac:dyDescent="0.2">
      <c r="A11" s="639" t="s">
        <v>2</v>
      </c>
      <c r="B11" s="639"/>
      <c r="C11" s="639"/>
      <c r="D11" s="639"/>
      <c r="E11" s="639"/>
      <c r="F11" s="639"/>
      <c r="G11" s="639"/>
    </row>
    <row r="12" spans="1:7" s="52" customFormat="1" x14ac:dyDescent="0.2">
      <c r="A12" s="634" t="s">
        <v>3</v>
      </c>
      <c r="B12" s="635"/>
      <c r="C12" s="635"/>
      <c r="D12" s="635"/>
      <c r="E12" s="635"/>
      <c r="F12" s="635"/>
      <c r="G12" s="635"/>
    </row>
    <row r="13" spans="1:7" s="52" customFormat="1" x14ac:dyDescent="0.2">
      <c r="A13" s="61"/>
      <c r="B13" s="62"/>
      <c r="C13" s="62"/>
      <c r="D13" s="62"/>
      <c r="E13" s="62"/>
      <c r="F13" s="62"/>
      <c r="G13" s="62"/>
    </row>
    <row r="14" spans="1:7" s="52" customFormat="1" ht="12.75" customHeight="1" x14ac:dyDescent="0.2"/>
    <row r="15" spans="1:7" s="52" customFormat="1" ht="12.75" customHeight="1" x14ac:dyDescent="0.2">
      <c r="A15" s="636" t="s">
        <v>50</v>
      </c>
      <c r="B15" s="635"/>
      <c r="C15" s="635"/>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637" t="s">
        <v>83</v>
      </c>
      <c r="B17" s="635"/>
      <c r="C17" s="635"/>
      <c r="D17" s="54"/>
      <c r="E17" s="54"/>
      <c r="F17" s="54"/>
      <c r="G17" s="54"/>
    </row>
    <row r="18" spans="1:7" s="52" customFormat="1" x14ac:dyDescent="0.2">
      <c r="A18" s="59" t="s">
        <v>63</v>
      </c>
      <c r="B18" s="637" t="s">
        <v>85</v>
      </c>
      <c r="C18" s="635"/>
      <c r="D18" s="54"/>
      <c r="E18" s="54"/>
      <c r="F18" s="54"/>
      <c r="G18" s="54"/>
    </row>
    <row r="19" spans="1:7" s="52" customFormat="1" ht="12.75" customHeight="1" x14ac:dyDescent="0.2">
      <c r="A19" s="54" t="s">
        <v>64</v>
      </c>
      <c r="B19" s="638" t="s">
        <v>84</v>
      </c>
      <c r="C19" s="635"/>
      <c r="D19" s="635"/>
      <c r="E19" s="54"/>
      <c r="F19" s="54"/>
      <c r="G19" s="54"/>
    </row>
    <row r="20" spans="1:7" s="52" customFormat="1" ht="12.75" customHeight="1" x14ac:dyDescent="0.2">
      <c r="A20" s="65"/>
      <c r="B20" s="66"/>
      <c r="C20" s="64"/>
      <c r="D20" s="64"/>
      <c r="E20" s="65"/>
      <c r="F20" s="65"/>
      <c r="G20" s="65"/>
    </row>
    <row r="21" spans="1:7" s="52" customFormat="1" ht="12.75" customHeight="1" x14ac:dyDescent="0.2">
      <c r="A21" s="54"/>
      <c r="B21" s="55"/>
      <c r="C21" s="55"/>
      <c r="D21" s="55"/>
      <c r="E21" s="55"/>
      <c r="F21" s="55"/>
      <c r="G21" s="55"/>
    </row>
    <row r="22" spans="1:7" s="52" customFormat="1" ht="12.75" customHeight="1" x14ac:dyDescent="0.2">
      <c r="A22" s="636" t="s">
        <v>73</v>
      </c>
      <c r="B22" s="635"/>
      <c r="C22" s="56"/>
      <c r="D22" s="56"/>
      <c r="E22" s="56"/>
      <c r="F22" s="56"/>
      <c r="G22" s="56"/>
    </row>
    <row r="23" spans="1:7" s="52" customFormat="1" ht="5.25" customHeight="1" x14ac:dyDescent="0.2">
      <c r="A23" s="56"/>
      <c r="B23" s="55"/>
      <c r="C23" s="56"/>
      <c r="D23" s="56"/>
      <c r="E23" s="56"/>
      <c r="F23" s="56"/>
      <c r="G23" s="56"/>
    </row>
    <row r="24" spans="1:7" s="52" customFormat="1" x14ac:dyDescent="0.2">
      <c r="A24" s="59" t="s">
        <v>65</v>
      </c>
      <c r="B24" s="634" t="s">
        <v>66</v>
      </c>
      <c r="C24" s="635"/>
      <c r="D24" s="54"/>
      <c r="E24" s="54"/>
      <c r="F24" s="54"/>
      <c r="G24" s="54"/>
    </row>
    <row r="25" spans="1:7" s="52" customFormat="1" ht="12.75" customHeight="1" x14ac:dyDescent="0.2">
      <c r="A25" s="54" t="s">
        <v>67</v>
      </c>
      <c r="B25" s="634" t="s">
        <v>68</v>
      </c>
      <c r="C25" s="635"/>
      <c r="D25" s="54"/>
      <c r="E25" s="54"/>
      <c r="F25" s="54"/>
      <c r="G25" s="54"/>
    </row>
    <row r="26" spans="1:7" s="52" customFormat="1" x14ac:dyDescent="0.2">
      <c r="A26" s="54"/>
      <c r="B26" s="635" t="s">
        <v>69</v>
      </c>
      <c r="C26" s="635"/>
      <c r="D26" s="55"/>
      <c r="E26" s="55"/>
      <c r="F26" s="55"/>
      <c r="G26" s="55"/>
    </row>
    <row r="27" spans="1:7" s="52" customFormat="1" ht="12.75" customHeight="1" x14ac:dyDescent="0.2">
      <c r="A27" s="58"/>
    </row>
    <row r="28" spans="1:7" s="52" customFormat="1" x14ac:dyDescent="0.2">
      <c r="A28" s="60" t="s">
        <v>74</v>
      </c>
      <c r="B28" s="52" t="s">
        <v>75</v>
      </c>
    </row>
    <row r="29" spans="1:7" s="52" customFormat="1" ht="12.75" customHeight="1" x14ac:dyDescent="0.2">
      <c r="A29" s="58"/>
    </row>
    <row r="30" spans="1:7" s="52" customFormat="1" ht="14.1" customHeight="1" x14ac:dyDescent="0.2">
      <c r="A30" s="637" t="s">
        <v>61</v>
      </c>
      <c r="B30" s="635"/>
      <c r="C30" s="635"/>
      <c r="D30" s="635"/>
      <c r="E30" s="635"/>
      <c r="F30" s="635"/>
      <c r="G30" s="635"/>
    </row>
    <row r="31" spans="1:7" s="52" customFormat="1" x14ac:dyDescent="0.2">
      <c r="A31" s="53" t="s">
        <v>62</v>
      </c>
      <c r="B31" s="55"/>
      <c r="C31" s="55"/>
      <c r="D31" s="55"/>
      <c r="E31" s="55"/>
      <c r="F31" s="55"/>
      <c r="G31" s="55"/>
    </row>
    <row r="32" spans="1:7" s="52" customFormat="1" ht="30.6" customHeight="1" x14ac:dyDescent="0.2">
      <c r="A32" s="637" t="s">
        <v>71</v>
      </c>
      <c r="B32" s="635"/>
      <c r="C32" s="635"/>
      <c r="D32" s="635"/>
      <c r="E32" s="635"/>
      <c r="F32" s="635"/>
      <c r="G32" s="635"/>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row r="44" spans="1:2" s="52" customFormat="1" x14ac:dyDescent="0.2">
      <c r="A44" s="633" t="s">
        <v>76</v>
      </c>
      <c r="B44" s="633"/>
    </row>
    <row r="45" spans="1:2" s="52" customFormat="1" ht="5.25" customHeight="1" x14ac:dyDescent="0.2"/>
    <row r="46" spans="1:2" s="52" customFormat="1" x14ac:dyDescent="0.2">
      <c r="A46" s="6">
        <v>0</v>
      </c>
      <c r="B46" s="7" t="s">
        <v>5</v>
      </c>
    </row>
    <row r="47" spans="1:2" s="52" customFormat="1" x14ac:dyDescent="0.2">
      <c r="A47" s="7" t="s">
        <v>18</v>
      </c>
      <c r="B47" s="7" t="s">
        <v>6</v>
      </c>
    </row>
    <row r="48" spans="1:2" s="52" customFormat="1" x14ac:dyDescent="0.2">
      <c r="A48" s="63" t="s">
        <v>19</v>
      </c>
      <c r="B48" s="7" t="s">
        <v>7</v>
      </c>
    </row>
    <row r="49" spans="1:7" s="52" customFormat="1" x14ac:dyDescent="0.2">
      <c r="A49" s="63" t="s">
        <v>20</v>
      </c>
      <c r="B49" s="7" t="s">
        <v>8</v>
      </c>
    </row>
    <row r="50" spans="1:7" s="52" customFormat="1" x14ac:dyDescent="0.2">
      <c r="A50" s="7" t="s">
        <v>82</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17</v>
      </c>
      <c r="B53" s="7" t="s">
        <v>12</v>
      </c>
    </row>
    <row r="54" spans="1:7" s="52" customFormat="1" x14ac:dyDescent="0.2">
      <c r="A54" s="7" t="s">
        <v>77</v>
      </c>
      <c r="B54" s="7" t="s">
        <v>13</v>
      </c>
    </row>
    <row r="55" spans="1:7" s="52" customFormat="1" x14ac:dyDescent="0.2">
      <c r="A55" s="7" t="s">
        <v>60</v>
      </c>
      <c r="B55" s="7" t="s">
        <v>14</v>
      </c>
    </row>
    <row r="56" spans="1:7" s="52" customFormat="1" x14ac:dyDescent="0.2">
      <c r="A56" s="52" t="s">
        <v>78</v>
      </c>
      <c r="B56" s="52" t="s">
        <v>79</v>
      </c>
    </row>
    <row r="57" spans="1:7" x14ac:dyDescent="0.2">
      <c r="A57" s="7" t="s">
        <v>80</v>
      </c>
      <c r="B57" s="51" t="s">
        <v>81</v>
      </c>
      <c r="C57" s="51"/>
      <c r="D57" s="51"/>
      <c r="E57" s="51"/>
      <c r="F57" s="51"/>
      <c r="G57" s="51"/>
    </row>
    <row r="58" spans="1:7" x14ac:dyDescent="0.2">
      <c r="A58" s="51"/>
      <c r="B58" s="51"/>
      <c r="C58" s="51"/>
      <c r="D58" s="51"/>
      <c r="E58" s="51"/>
      <c r="F58" s="51"/>
      <c r="G58" s="51"/>
    </row>
    <row r="59" spans="1:7" x14ac:dyDescent="0.2">
      <c r="A59" s="632" t="s">
        <v>217</v>
      </c>
      <c r="B59" s="632"/>
      <c r="C59" s="632"/>
      <c r="D59" s="632"/>
      <c r="E59" s="632"/>
      <c r="F59" s="632"/>
      <c r="G59" s="632"/>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sheetData>
  <mergeCells count="19">
    <mergeCell ref="A11:G11"/>
    <mergeCell ref="A2:G2"/>
    <mergeCell ref="A4:G4"/>
    <mergeCell ref="A5:G5"/>
    <mergeCell ref="A8:G8"/>
    <mergeCell ref="A9:G9"/>
    <mergeCell ref="A59:G59"/>
    <mergeCell ref="A44:B44"/>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E II 2/E III 2 - j/12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Layout" topLeftCell="I19" zoomScaleNormal="100" workbookViewId="0">
      <selection activeCell="D46" sqref="D46"/>
    </sheetView>
  </sheetViews>
  <sheetFormatPr baseColWidth="10" defaultRowHeight="12.75" x14ac:dyDescent="0.2"/>
  <cols>
    <col min="1" max="1" width="4" customWidth="1"/>
    <col min="2" max="2" width="38.42578125" customWidth="1"/>
    <col min="3" max="6" width="7.85546875" customWidth="1"/>
    <col min="7" max="7" width="8.7109375" customWidth="1"/>
    <col min="8" max="8" width="9.42578125" customWidth="1"/>
    <col min="9" max="9" width="4" customWidth="1"/>
    <col min="10" max="10" width="34.85546875" customWidth="1"/>
    <col min="11" max="13" width="8.7109375" customWidth="1"/>
    <col min="14" max="14" width="8.140625" customWidth="1"/>
    <col min="15" max="15" width="9.7109375" customWidth="1"/>
    <col min="16" max="16" width="9.140625" customWidth="1"/>
    <col min="17" max="17" width="4" customWidth="1"/>
    <col min="18" max="18" width="35.85546875" customWidth="1"/>
  </cols>
  <sheetData>
    <row r="1" spans="1:22" x14ac:dyDescent="0.2">
      <c r="A1" s="669" t="s">
        <v>724</v>
      </c>
      <c r="B1" s="669"/>
      <c r="C1" s="669"/>
      <c r="D1" s="669"/>
      <c r="E1" s="669"/>
      <c r="F1" s="669"/>
      <c r="G1" s="669"/>
      <c r="H1" s="669"/>
      <c r="I1" s="669" t="s">
        <v>688</v>
      </c>
      <c r="J1" s="669"/>
      <c r="K1" s="669"/>
      <c r="L1" s="669"/>
      <c r="M1" s="669"/>
      <c r="N1" s="669"/>
      <c r="O1" s="669"/>
      <c r="P1" s="669"/>
      <c r="Q1" s="669" t="s">
        <v>582</v>
      </c>
      <c r="R1" s="669"/>
      <c r="S1" s="669"/>
      <c r="T1" s="669"/>
      <c r="U1" s="669"/>
      <c r="V1" s="669"/>
    </row>
    <row r="2" spans="1:22" ht="29.85" customHeight="1" x14ac:dyDescent="0.2">
      <c r="A2" s="669" t="s">
        <v>693</v>
      </c>
      <c r="B2" s="669"/>
      <c r="C2" s="669"/>
      <c r="D2" s="669"/>
      <c r="E2" s="669"/>
      <c r="F2" s="669"/>
      <c r="G2" s="669"/>
      <c r="H2" s="669"/>
      <c r="I2" s="669" t="s">
        <v>693</v>
      </c>
      <c r="J2" s="669"/>
      <c r="K2" s="669"/>
      <c r="L2" s="669"/>
      <c r="M2" s="669"/>
      <c r="N2" s="669"/>
      <c r="O2" s="669"/>
      <c r="P2" s="669"/>
      <c r="Q2" s="669" t="s">
        <v>693</v>
      </c>
      <c r="R2" s="669"/>
      <c r="S2" s="669"/>
      <c r="T2" s="669"/>
      <c r="U2" s="669"/>
      <c r="V2" s="669"/>
    </row>
    <row r="3" spans="1:22" ht="16.899999999999999" customHeight="1" x14ac:dyDescent="0.2">
      <c r="A3" s="672" t="s">
        <v>689</v>
      </c>
      <c r="B3" s="672"/>
      <c r="C3" s="672"/>
      <c r="D3" s="672"/>
      <c r="E3" s="672"/>
      <c r="F3" s="672"/>
      <c r="G3" s="672"/>
      <c r="H3" s="672"/>
      <c r="I3" s="672" t="s">
        <v>689</v>
      </c>
      <c r="J3" s="672"/>
      <c r="K3" s="672"/>
      <c r="L3" s="672"/>
      <c r="M3" s="672"/>
      <c r="N3" s="672"/>
      <c r="O3" s="672"/>
      <c r="P3" s="672"/>
      <c r="Q3" s="672" t="s">
        <v>689</v>
      </c>
      <c r="R3" s="672"/>
      <c r="S3" s="672"/>
      <c r="T3" s="672"/>
      <c r="U3" s="672"/>
      <c r="V3" s="672"/>
    </row>
    <row r="4" spans="1:22" ht="6.75" customHeight="1" x14ac:dyDescent="0.2">
      <c r="A4" s="117"/>
      <c r="B4" s="117"/>
      <c r="C4" s="117"/>
      <c r="D4" s="117"/>
      <c r="E4" s="117"/>
      <c r="F4" s="117"/>
      <c r="G4" s="117"/>
      <c r="H4" s="117"/>
      <c r="I4" s="68"/>
      <c r="J4" s="68"/>
      <c r="K4" s="68"/>
      <c r="L4" s="68"/>
      <c r="M4" s="68"/>
      <c r="N4" s="68"/>
      <c r="O4" s="68"/>
      <c r="P4" s="68"/>
      <c r="Q4" s="68"/>
      <c r="R4" s="68"/>
      <c r="S4" s="68"/>
      <c r="T4" s="68"/>
      <c r="U4" s="68"/>
      <c r="V4" s="68"/>
    </row>
    <row r="5" spans="1:22" x14ac:dyDescent="0.2">
      <c r="A5" s="703" t="s">
        <v>256</v>
      </c>
      <c r="B5" s="431" t="s">
        <v>353</v>
      </c>
      <c r="C5" s="432" t="s">
        <v>354</v>
      </c>
      <c r="D5" s="432" t="s">
        <v>355</v>
      </c>
      <c r="E5" s="432" t="s">
        <v>356</v>
      </c>
      <c r="F5" s="432" t="s">
        <v>357</v>
      </c>
      <c r="G5" s="432" t="s">
        <v>358</v>
      </c>
      <c r="H5" s="433" t="s">
        <v>359</v>
      </c>
      <c r="I5" s="701" t="s">
        <v>256</v>
      </c>
      <c r="J5" s="431" t="s">
        <v>353</v>
      </c>
      <c r="K5" s="432" t="s">
        <v>360</v>
      </c>
      <c r="L5" s="432" t="s">
        <v>361</v>
      </c>
      <c r="M5" s="432" t="s">
        <v>362</v>
      </c>
      <c r="N5" s="432" t="s">
        <v>363</v>
      </c>
      <c r="O5" s="432" t="s">
        <v>364</v>
      </c>
      <c r="P5" s="433" t="s">
        <v>365</v>
      </c>
      <c r="Q5" s="701" t="s">
        <v>256</v>
      </c>
      <c r="R5" s="431" t="s">
        <v>353</v>
      </c>
      <c r="S5" s="433" t="s">
        <v>366</v>
      </c>
      <c r="T5" s="432" t="s">
        <v>367</v>
      </c>
      <c r="U5" s="432" t="s">
        <v>368</v>
      </c>
      <c r="V5" s="699" t="s">
        <v>380</v>
      </c>
    </row>
    <row r="6" spans="1:22" ht="25.5" customHeight="1" x14ac:dyDescent="0.2">
      <c r="A6" s="704"/>
      <c r="B6" s="148" t="s">
        <v>369</v>
      </c>
      <c r="C6" s="148" t="s">
        <v>633</v>
      </c>
      <c r="D6" s="148" t="s">
        <v>370</v>
      </c>
      <c r="E6" s="148" t="s">
        <v>371</v>
      </c>
      <c r="F6" s="148" t="s">
        <v>634</v>
      </c>
      <c r="G6" s="148" t="s">
        <v>635</v>
      </c>
      <c r="H6" s="149" t="s">
        <v>636</v>
      </c>
      <c r="I6" s="701"/>
      <c r="J6" s="148" t="s">
        <v>369</v>
      </c>
      <c r="K6" s="148" t="s">
        <v>372</v>
      </c>
      <c r="L6" s="148" t="s">
        <v>637</v>
      </c>
      <c r="M6" s="148" t="s">
        <v>373</v>
      </c>
      <c r="N6" s="148" t="s">
        <v>374</v>
      </c>
      <c r="O6" s="148" t="s">
        <v>375</v>
      </c>
      <c r="P6" s="149" t="s">
        <v>376</v>
      </c>
      <c r="Q6" s="701"/>
      <c r="R6" s="148" t="s">
        <v>369</v>
      </c>
      <c r="S6" s="149" t="s">
        <v>377</v>
      </c>
      <c r="T6" s="148" t="s">
        <v>378</v>
      </c>
      <c r="U6" s="148" t="s">
        <v>379</v>
      </c>
      <c r="V6" s="700"/>
    </row>
    <row r="7" spans="1:22" ht="6.75" customHeight="1" x14ac:dyDescent="0.2">
      <c r="A7" s="399"/>
      <c r="B7" s="401"/>
      <c r="C7" s="399"/>
      <c r="D7" s="399"/>
      <c r="E7" s="399"/>
      <c r="F7" s="399"/>
      <c r="G7" s="399"/>
      <c r="H7" s="399"/>
      <c r="I7" s="399"/>
      <c r="J7" s="434"/>
      <c r="K7" s="500"/>
      <c r="L7" s="500"/>
      <c r="M7" s="500"/>
      <c r="N7" s="500"/>
      <c r="O7" s="500"/>
      <c r="P7" s="500"/>
      <c r="Q7" s="68"/>
      <c r="R7" s="505"/>
      <c r="S7" s="399"/>
      <c r="T7" s="399"/>
      <c r="U7" s="399"/>
      <c r="V7" s="399"/>
    </row>
    <row r="8" spans="1:22" ht="23.45" customHeight="1" x14ac:dyDescent="0.2">
      <c r="A8" s="608">
        <v>41</v>
      </c>
      <c r="B8" s="402" t="s">
        <v>696</v>
      </c>
      <c r="C8" s="361">
        <v>128</v>
      </c>
      <c r="D8" s="361">
        <v>317</v>
      </c>
      <c r="E8" s="361">
        <v>363</v>
      </c>
      <c r="F8" s="361">
        <v>129</v>
      </c>
      <c r="G8" s="361">
        <v>209</v>
      </c>
      <c r="H8" s="361">
        <v>102</v>
      </c>
      <c r="I8" s="608">
        <v>41</v>
      </c>
      <c r="J8" s="508" t="s">
        <v>696</v>
      </c>
      <c r="K8" s="361">
        <v>324</v>
      </c>
      <c r="L8" s="361">
        <v>253</v>
      </c>
      <c r="M8" s="361">
        <v>283</v>
      </c>
      <c r="N8" s="361">
        <v>179</v>
      </c>
      <c r="O8" s="507">
        <v>449</v>
      </c>
      <c r="P8" s="507">
        <v>173</v>
      </c>
      <c r="Q8" s="608">
        <v>41</v>
      </c>
      <c r="R8" s="402" t="s">
        <v>696</v>
      </c>
      <c r="S8" s="507">
        <v>214</v>
      </c>
      <c r="T8" s="507">
        <v>113</v>
      </c>
      <c r="U8" s="507">
        <v>350</v>
      </c>
      <c r="V8" s="507">
        <v>3585</v>
      </c>
    </row>
    <row r="9" spans="1:22" x14ac:dyDescent="0.2">
      <c r="A9" s="422"/>
      <c r="B9" s="204" t="s">
        <v>640</v>
      </c>
      <c r="C9" s="510"/>
      <c r="D9" s="510"/>
      <c r="E9" s="510"/>
      <c r="F9" s="510"/>
      <c r="G9" s="510"/>
      <c r="H9" s="510"/>
      <c r="I9" s="422"/>
      <c r="J9" s="300" t="s">
        <v>640</v>
      </c>
      <c r="K9" s="510"/>
      <c r="L9" s="510"/>
      <c r="M9" s="510"/>
      <c r="N9" s="510"/>
      <c r="O9" s="510"/>
      <c r="P9" s="510"/>
      <c r="Q9" s="422"/>
      <c r="R9" s="204" t="s">
        <v>640</v>
      </c>
      <c r="S9" s="510"/>
      <c r="T9" s="510"/>
      <c r="U9" s="510"/>
      <c r="V9" s="513"/>
    </row>
    <row r="10" spans="1:22" x14ac:dyDescent="0.2">
      <c r="A10" s="203">
        <v>42</v>
      </c>
      <c r="B10" s="204" t="s">
        <v>303</v>
      </c>
      <c r="C10" s="360">
        <v>102</v>
      </c>
      <c r="D10" s="360">
        <v>203</v>
      </c>
      <c r="E10" s="360">
        <v>302</v>
      </c>
      <c r="F10" s="360">
        <v>91</v>
      </c>
      <c r="G10" s="360">
        <v>176</v>
      </c>
      <c r="H10" s="360">
        <v>77</v>
      </c>
      <c r="I10" s="203">
        <v>42</v>
      </c>
      <c r="J10" s="300" t="s">
        <v>303</v>
      </c>
      <c r="K10" s="360">
        <v>204</v>
      </c>
      <c r="L10" s="360">
        <v>185</v>
      </c>
      <c r="M10" s="360">
        <v>156</v>
      </c>
      <c r="N10" s="360">
        <v>143</v>
      </c>
      <c r="O10" s="512">
        <v>346</v>
      </c>
      <c r="P10" s="512">
        <v>97</v>
      </c>
      <c r="Q10" s="203">
        <v>42</v>
      </c>
      <c r="R10" s="204" t="s">
        <v>303</v>
      </c>
      <c r="S10" s="512">
        <v>148</v>
      </c>
      <c r="T10" s="512">
        <v>91</v>
      </c>
      <c r="U10" s="512">
        <v>252</v>
      </c>
      <c r="V10" s="512">
        <v>2570</v>
      </c>
    </row>
    <row r="11" spans="1:22" x14ac:dyDescent="0.2">
      <c r="A11" s="203">
        <v>43</v>
      </c>
      <c r="B11" s="204" t="s">
        <v>681</v>
      </c>
      <c r="C11" s="360">
        <v>50</v>
      </c>
      <c r="D11" s="360">
        <v>105</v>
      </c>
      <c r="E11" s="361" t="s">
        <v>20</v>
      </c>
      <c r="F11" s="360">
        <v>47</v>
      </c>
      <c r="G11" s="360">
        <v>75</v>
      </c>
      <c r="H11" s="360">
        <v>28</v>
      </c>
      <c r="I11" s="203">
        <v>43</v>
      </c>
      <c r="J11" s="300" t="s">
        <v>681</v>
      </c>
      <c r="K11" s="360">
        <v>59</v>
      </c>
      <c r="L11" s="360">
        <v>79</v>
      </c>
      <c r="M11" s="360">
        <v>78</v>
      </c>
      <c r="N11" s="360">
        <v>124</v>
      </c>
      <c r="O11" s="512">
        <v>162</v>
      </c>
      <c r="P11" s="512">
        <v>46</v>
      </c>
      <c r="Q11" s="203">
        <v>43</v>
      </c>
      <c r="R11" s="204" t="s">
        <v>681</v>
      </c>
      <c r="S11" s="512">
        <v>84</v>
      </c>
      <c r="T11" s="507" t="s">
        <v>20</v>
      </c>
      <c r="U11" s="512">
        <v>114</v>
      </c>
      <c r="V11" s="512">
        <v>1256</v>
      </c>
    </row>
    <row r="12" spans="1:22" ht="21.75" customHeight="1" x14ac:dyDescent="0.2">
      <c r="A12" s="472">
        <v>44</v>
      </c>
      <c r="B12" s="204" t="s">
        <v>685</v>
      </c>
      <c r="C12" s="360" t="s">
        <v>18</v>
      </c>
      <c r="D12" s="360" t="s">
        <v>18</v>
      </c>
      <c r="E12" s="361" t="s">
        <v>20</v>
      </c>
      <c r="F12" s="360" t="s">
        <v>18</v>
      </c>
      <c r="G12" s="361" t="s">
        <v>20</v>
      </c>
      <c r="H12" s="360" t="s">
        <v>18</v>
      </c>
      <c r="I12" s="472">
        <v>44</v>
      </c>
      <c r="J12" s="300" t="s">
        <v>685</v>
      </c>
      <c r="K12" s="360" t="s">
        <v>18</v>
      </c>
      <c r="L12" s="360" t="s">
        <v>18</v>
      </c>
      <c r="M12" s="360" t="s">
        <v>18</v>
      </c>
      <c r="N12" s="360" t="s">
        <v>18</v>
      </c>
      <c r="O12" s="360" t="s">
        <v>18</v>
      </c>
      <c r="P12" s="360" t="s">
        <v>18</v>
      </c>
      <c r="Q12" s="472">
        <v>44</v>
      </c>
      <c r="R12" s="204" t="s">
        <v>685</v>
      </c>
      <c r="S12" s="512" t="s">
        <v>18</v>
      </c>
      <c r="T12" s="360" t="s">
        <v>18</v>
      </c>
      <c r="U12" s="512">
        <v>15</v>
      </c>
      <c r="V12" s="512">
        <v>33</v>
      </c>
    </row>
    <row r="13" spans="1:22" ht="21.75" customHeight="1" x14ac:dyDescent="0.2">
      <c r="A13" s="472">
        <v>45</v>
      </c>
      <c r="B13" s="204" t="s">
        <v>701</v>
      </c>
      <c r="C13" s="360">
        <v>52</v>
      </c>
      <c r="D13" s="360">
        <v>86</v>
      </c>
      <c r="E13" s="360">
        <v>128</v>
      </c>
      <c r="F13" s="360">
        <v>44</v>
      </c>
      <c r="G13" s="360">
        <v>89</v>
      </c>
      <c r="H13" s="360">
        <v>49</v>
      </c>
      <c r="I13" s="472">
        <v>45</v>
      </c>
      <c r="J13" s="300" t="s">
        <v>701</v>
      </c>
      <c r="K13" s="360">
        <v>135</v>
      </c>
      <c r="L13" s="360">
        <v>106</v>
      </c>
      <c r="M13" s="360">
        <v>78</v>
      </c>
      <c r="N13" s="360">
        <v>19</v>
      </c>
      <c r="O13" s="512">
        <v>184</v>
      </c>
      <c r="P13" s="512">
        <v>51</v>
      </c>
      <c r="Q13" s="472">
        <v>45</v>
      </c>
      <c r="R13" s="204" t="s">
        <v>701</v>
      </c>
      <c r="S13" s="512">
        <v>63</v>
      </c>
      <c r="T13" s="512">
        <v>60</v>
      </c>
      <c r="U13" s="512">
        <v>122</v>
      </c>
      <c r="V13" s="512">
        <v>1264</v>
      </c>
    </row>
    <row r="14" spans="1:22" x14ac:dyDescent="0.2">
      <c r="A14" s="203">
        <v>46</v>
      </c>
      <c r="B14" s="204" t="s">
        <v>690</v>
      </c>
      <c r="C14" s="360" t="s">
        <v>18</v>
      </c>
      <c r="D14" s="361" t="s">
        <v>20</v>
      </c>
      <c r="E14" s="360" t="s">
        <v>18</v>
      </c>
      <c r="F14" s="360" t="s">
        <v>18</v>
      </c>
      <c r="G14" s="361" t="s">
        <v>20</v>
      </c>
      <c r="H14" s="360" t="s">
        <v>18</v>
      </c>
      <c r="I14" s="203">
        <v>46</v>
      </c>
      <c r="J14" s="300" t="s">
        <v>690</v>
      </c>
      <c r="K14" s="360" t="s">
        <v>18</v>
      </c>
      <c r="L14" s="360" t="s">
        <v>18</v>
      </c>
      <c r="M14" s="360" t="s">
        <v>18</v>
      </c>
      <c r="N14" s="360" t="s">
        <v>18</v>
      </c>
      <c r="O14" s="512" t="s">
        <v>18</v>
      </c>
      <c r="P14" s="360" t="s">
        <v>18</v>
      </c>
      <c r="Q14" s="203">
        <v>46</v>
      </c>
      <c r="R14" s="204" t="s">
        <v>690</v>
      </c>
      <c r="S14" s="360" t="s">
        <v>18</v>
      </c>
      <c r="T14" s="360" t="s">
        <v>18</v>
      </c>
      <c r="U14" s="360" t="s">
        <v>18</v>
      </c>
      <c r="V14" s="512">
        <v>19</v>
      </c>
    </row>
    <row r="15" spans="1:22" x14ac:dyDescent="0.2">
      <c r="A15" s="203">
        <v>47</v>
      </c>
      <c r="B15" s="204" t="s">
        <v>682</v>
      </c>
      <c r="C15" s="360">
        <v>26</v>
      </c>
      <c r="D15" s="360">
        <v>114</v>
      </c>
      <c r="E15" s="360">
        <v>61</v>
      </c>
      <c r="F15" s="360">
        <v>38</v>
      </c>
      <c r="G15" s="360">
        <v>33</v>
      </c>
      <c r="H15" s="360">
        <v>26</v>
      </c>
      <c r="I15" s="203">
        <v>47</v>
      </c>
      <c r="J15" s="300" t="s">
        <v>682</v>
      </c>
      <c r="K15" s="360">
        <v>120</v>
      </c>
      <c r="L15" s="360">
        <v>68</v>
      </c>
      <c r="M15" s="360">
        <v>127</v>
      </c>
      <c r="N15" s="360">
        <v>37</v>
      </c>
      <c r="O15" s="512">
        <v>103</v>
      </c>
      <c r="P15" s="512">
        <v>76</v>
      </c>
      <c r="Q15" s="203">
        <v>47</v>
      </c>
      <c r="R15" s="204" t="s">
        <v>682</v>
      </c>
      <c r="S15" s="512">
        <v>66</v>
      </c>
      <c r="T15" s="512">
        <v>22</v>
      </c>
      <c r="U15" s="512">
        <v>98</v>
      </c>
      <c r="V15" s="512">
        <v>1015</v>
      </c>
    </row>
    <row r="16" spans="1:22" x14ac:dyDescent="0.2">
      <c r="A16" s="203">
        <v>48</v>
      </c>
      <c r="B16" s="204" t="s">
        <v>683</v>
      </c>
      <c r="C16" s="360">
        <v>23</v>
      </c>
      <c r="D16" s="360">
        <v>100</v>
      </c>
      <c r="E16" s="360">
        <v>47</v>
      </c>
      <c r="F16" s="360">
        <v>25</v>
      </c>
      <c r="G16" s="360">
        <v>29</v>
      </c>
      <c r="H16" s="360">
        <v>20</v>
      </c>
      <c r="I16" s="203">
        <v>48</v>
      </c>
      <c r="J16" s="300" t="s">
        <v>683</v>
      </c>
      <c r="K16" s="360">
        <v>52</v>
      </c>
      <c r="L16" s="360">
        <v>51</v>
      </c>
      <c r="M16" s="360">
        <v>85</v>
      </c>
      <c r="N16" s="360">
        <v>22</v>
      </c>
      <c r="O16" s="512">
        <v>52</v>
      </c>
      <c r="P16" s="512">
        <v>49</v>
      </c>
      <c r="Q16" s="203">
        <v>48</v>
      </c>
      <c r="R16" s="204" t="s">
        <v>683</v>
      </c>
      <c r="S16" s="512">
        <v>41</v>
      </c>
      <c r="T16" s="507" t="s">
        <v>20</v>
      </c>
      <c r="U16" s="512">
        <v>71</v>
      </c>
      <c r="V16" s="512">
        <v>678</v>
      </c>
    </row>
    <row r="17" spans="1:22" x14ac:dyDescent="0.2">
      <c r="A17" s="203"/>
      <c r="B17" s="204" t="s">
        <v>643</v>
      </c>
      <c r="C17" s="510"/>
      <c r="D17" s="510"/>
      <c r="E17" s="510"/>
      <c r="F17" s="510"/>
      <c r="G17" s="510"/>
      <c r="H17" s="510"/>
      <c r="I17" s="203"/>
      <c r="J17" s="300" t="s">
        <v>643</v>
      </c>
      <c r="K17" s="510"/>
      <c r="L17" s="510"/>
      <c r="M17" s="510"/>
      <c r="N17" s="510"/>
      <c r="O17" s="513"/>
      <c r="P17" s="513"/>
      <c r="Q17" s="203"/>
      <c r="R17" s="204" t="s">
        <v>643</v>
      </c>
      <c r="S17" s="513"/>
      <c r="T17" s="513"/>
      <c r="U17" s="513"/>
      <c r="V17" s="513"/>
    </row>
    <row r="18" spans="1:22" x14ac:dyDescent="0.2">
      <c r="A18" s="203">
        <v>49</v>
      </c>
      <c r="B18" s="204" t="s">
        <v>686</v>
      </c>
      <c r="C18" s="360">
        <v>39</v>
      </c>
      <c r="D18" s="360">
        <v>100</v>
      </c>
      <c r="E18" s="360">
        <v>81</v>
      </c>
      <c r="F18" s="360">
        <v>53</v>
      </c>
      <c r="G18" s="360">
        <v>28</v>
      </c>
      <c r="H18" s="360">
        <v>40</v>
      </c>
      <c r="I18" s="203">
        <v>49</v>
      </c>
      <c r="J18" s="300" t="s">
        <v>686</v>
      </c>
      <c r="K18" s="512">
        <v>123</v>
      </c>
      <c r="L18" s="360">
        <v>77</v>
      </c>
      <c r="M18" s="360">
        <v>105</v>
      </c>
      <c r="N18" s="360">
        <v>31</v>
      </c>
      <c r="O18" s="512">
        <v>129</v>
      </c>
      <c r="P18" s="512">
        <v>40</v>
      </c>
      <c r="Q18" s="203">
        <v>49</v>
      </c>
      <c r="R18" s="204" t="s">
        <v>686</v>
      </c>
      <c r="S18" s="512">
        <v>76</v>
      </c>
      <c r="T18" s="512">
        <v>42</v>
      </c>
      <c r="U18" s="512">
        <v>105</v>
      </c>
      <c r="V18" s="512">
        <f>23+1044</f>
        <v>1067</v>
      </c>
    </row>
    <row r="19" spans="1:22" x14ac:dyDescent="0.2">
      <c r="A19" s="203">
        <v>50</v>
      </c>
      <c r="B19" s="204" t="s">
        <v>684</v>
      </c>
      <c r="C19" s="360">
        <v>89</v>
      </c>
      <c r="D19" s="360">
        <v>117</v>
      </c>
      <c r="E19" s="360">
        <f>76+41+103+61</f>
        <v>281</v>
      </c>
      <c r="F19" s="360">
        <v>77</v>
      </c>
      <c r="G19" s="360">
        <v>180</v>
      </c>
      <c r="H19" s="360">
        <v>63</v>
      </c>
      <c r="I19" s="203">
        <v>50</v>
      </c>
      <c r="J19" s="300" t="s">
        <v>684</v>
      </c>
      <c r="K19" s="360">
        <v>200</v>
      </c>
      <c r="L19" s="360">
        <v>176</v>
      </c>
      <c r="M19" s="360">
        <v>179</v>
      </c>
      <c r="N19" s="360">
        <v>147</v>
      </c>
      <c r="O19" s="512">
        <v>338</v>
      </c>
      <c r="P19" s="512">
        <v>133</v>
      </c>
      <c r="Q19" s="203">
        <v>50</v>
      </c>
      <c r="R19" s="204" t="s">
        <v>684</v>
      </c>
      <c r="S19" s="512">
        <v>138</v>
      </c>
      <c r="T19" s="512">
        <v>70</v>
      </c>
      <c r="U19" s="512">
        <v>245</v>
      </c>
      <c r="V19" s="512">
        <f>1703+408+345+61</f>
        <v>2517</v>
      </c>
    </row>
    <row r="20" spans="1:22" ht="24.2" customHeight="1" x14ac:dyDescent="0.2">
      <c r="A20" s="518">
        <v>51</v>
      </c>
      <c r="B20" s="493" t="s">
        <v>697</v>
      </c>
      <c r="C20" s="361">
        <v>7657</v>
      </c>
      <c r="D20" s="361">
        <v>25768</v>
      </c>
      <c r="E20" s="361">
        <v>38525</v>
      </c>
      <c r="F20" s="361">
        <v>8328</v>
      </c>
      <c r="G20" s="361">
        <v>23533</v>
      </c>
      <c r="H20" s="361">
        <v>5822</v>
      </c>
      <c r="I20" s="518">
        <v>51</v>
      </c>
      <c r="J20" s="506" t="s">
        <v>697</v>
      </c>
      <c r="K20" s="361">
        <v>18519</v>
      </c>
      <c r="L20" s="361">
        <v>17868</v>
      </c>
      <c r="M20" s="361">
        <v>19752</v>
      </c>
      <c r="N20" s="361">
        <v>11814</v>
      </c>
      <c r="O20" s="507">
        <v>31641</v>
      </c>
      <c r="P20" s="507">
        <v>11643</v>
      </c>
      <c r="Q20" s="518">
        <v>51</v>
      </c>
      <c r="R20" s="493" t="s">
        <v>697</v>
      </c>
      <c r="S20" s="507">
        <v>14045</v>
      </c>
      <c r="T20" s="507">
        <v>7883</v>
      </c>
      <c r="U20" s="507">
        <v>25905</v>
      </c>
      <c r="V20" s="507">
        <v>268702</v>
      </c>
    </row>
    <row r="21" spans="1:22" x14ac:dyDescent="0.2">
      <c r="A21" s="203">
        <v>52</v>
      </c>
      <c r="B21" s="204" t="s">
        <v>303</v>
      </c>
      <c r="C21" s="360">
        <v>6705</v>
      </c>
      <c r="D21" s="360">
        <v>19982</v>
      </c>
      <c r="E21" s="360">
        <v>35946</v>
      </c>
      <c r="F21" s="360">
        <v>6566</v>
      </c>
      <c r="G21" s="360">
        <v>22281</v>
      </c>
      <c r="H21" s="360">
        <v>4667</v>
      </c>
      <c r="I21" s="203">
        <v>52</v>
      </c>
      <c r="J21" s="300" t="s">
        <v>303</v>
      </c>
      <c r="K21" s="360">
        <v>12308</v>
      </c>
      <c r="L21" s="360">
        <v>13994</v>
      </c>
      <c r="M21" s="360">
        <v>10780</v>
      </c>
      <c r="N21" s="360">
        <v>9664</v>
      </c>
      <c r="O21" s="512">
        <v>25387</v>
      </c>
      <c r="P21" s="512">
        <v>6563</v>
      </c>
      <c r="Q21" s="203">
        <v>52</v>
      </c>
      <c r="R21" s="204" t="s">
        <v>303</v>
      </c>
      <c r="S21" s="512">
        <v>10175</v>
      </c>
      <c r="T21" s="512">
        <v>5784</v>
      </c>
      <c r="U21" s="512">
        <v>20202</v>
      </c>
      <c r="V21" s="512">
        <v>211003</v>
      </c>
    </row>
    <row r="22" spans="1:22" x14ac:dyDescent="0.2">
      <c r="A22" s="203">
        <v>53</v>
      </c>
      <c r="B22" s="204" t="s">
        <v>681</v>
      </c>
      <c r="C22" s="360">
        <v>3110</v>
      </c>
      <c r="D22" s="360">
        <v>11090</v>
      </c>
      <c r="E22" s="361" t="s">
        <v>20</v>
      </c>
      <c r="F22" s="360">
        <v>3005</v>
      </c>
      <c r="G22" s="360">
        <v>9931</v>
      </c>
      <c r="H22" s="360">
        <v>1742</v>
      </c>
      <c r="I22" s="203">
        <v>53</v>
      </c>
      <c r="J22" s="300" t="s">
        <v>681</v>
      </c>
      <c r="K22" s="360">
        <v>3884</v>
      </c>
      <c r="L22" s="360">
        <v>6453</v>
      </c>
      <c r="M22" s="360">
        <v>4726</v>
      </c>
      <c r="N22" s="360">
        <v>8163</v>
      </c>
      <c r="O22" s="512">
        <v>10809</v>
      </c>
      <c r="P22" s="512">
        <v>3010</v>
      </c>
      <c r="Q22" s="203">
        <v>53</v>
      </c>
      <c r="R22" s="204" t="s">
        <v>681</v>
      </c>
      <c r="S22" s="512">
        <v>5379</v>
      </c>
      <c r="T22" s="507" t="s">
        <v>20</v>
      </c>
      <c r="U22" s="512">
        <v>8724</v>
      </c>
      <c r="V22" s="512">
        <v>93027</v>
      </c>
    </row>
    <row r="23" spans="1:22" ht="21.75" customHeight="1" x14ac:dyDescent="0.2">
      <c r="A23" s="472">
        <v>54</v>
      </c>
      <c r="B23" s="204" t="s">
        <v>702</v>
      </c>
      <c r="C23" s="360" t="s">
        <v>18</v>
      </c>
      <c r="D23" s="360" t="s">
        <v>18</v>
      </c>
      <c r="E23" s="361" t="s">
        <v>20</v>
      </c>
      <c r="F23" s="360" t="s">
        <v>18</v>
      </c>
      <c r="G23" s="361" t="s">
        <v>20</v>
      </c>
      <c r="H23" s="360" t="s">
        <v>18</v>
      </c>
      <c r="I23" s="472">
        <v>54</v>
      </c>
      <c r="J23" s="300" t="s">
        <v>702</v>
      </c>
      <c r="K23" s="360" t="s">
        <v>18</v>
      </c>
      <c r="L23" s="360" t="s">
        <v>18</v>
      </c>
      <c r="M23" s="360" t="s">
        <v>18</v>
      </c>
      <c r="N23" s="360" t="s">
        <v>18</v>
      </c>
      <c r="O23" s="360" t="s">
        <v>18</v>
      </c>
      <c r="P23" s="360" t="s">
        <v>18</v>
      </c>
      <c r="Q23" s="472">
        <v>54</v>
      </c>
      <c r="R23" s="204" t="s">
        <v>702</v>
      </c>
      <c r="S23" s="512" t="s">
        <v>18</v>
      </c>
      <c r="T23" s="360" t="s">
        <v>18</v>
      </c>
      <c r="U23" s="512">
        <v>940</v>
      </c>
      <c r="V23" s="512">
        <v>2025</v>
      </c>
    </row>
    <row r="24" spans="1:22" ht="21.75" customHeight="1" x14ac:dyDescent="0.2">
      <c r="A24" s="472">
        <v>55</v>
      </c>
      <c r="B24" s="204" t="s">
        <v>691</v>
      </c>
      <c r="C24" s="360">
        <v>3595</v>
      </c>
      <c r="D24" s="360">
        <v>7662</v>
      </c>
      <c r="E24" s="360">
        <v>23479</v>
      </c>
      <c r="F24" s="360">
        <v>3561</v>
      </c>
      <c r="G24" s="360">
        <v>11690</v>
      </c>
      <c r="H24" s="360">
        <v>2925</v>
      </c>
      <c r="I24" s="472">
        <v>55</v>
      </c>
      <c r="J24" s="300" t="s">
        <v>691</v>
      </c>
      <c r="K24" s="360">
        <v>8423</v>
      </c>
      <c r="L24" s="360">
        <v>7541</v>
      </c>
      <c r="M24" s="360">
        <v>6054</v>
      </c>
      <c r="N24" s="360">
        <v>1501</v>
      </c>
      <c r="O24" s="512">
        <v>14578</v>
      </c>
      <c r="P24" s="512">
        <v>3553</v>
      </c>
      <c r="Q24" s="472">
        <v>55</v>
      </c>
      <c r="R24" s="204" t="s">
        <v>691</v>
      </c>
      <c r="S24" s="512">
        <v>4797</v>
      </c>
      <c r="T24" s="512">
        <v>4486</v>
      </c>
      <c r="U24" s="512">
        <v>10538</v>
      </c>
      <c r="V24" s="512">
        <v>114384</v>
      </c>
    </row>
    <row r="25" spans="1:22" x14ac:dyDescent="0.2">
      <c r="A25" s="203">
        <v>56</v>
      </c>
      <c r="B25" s="204" t="s">
        <v>690</v>
      </c>
      <c r="C25" s="360" t="s">
        <v>18</v>
      </c>
      <c r="D25" s="360" t="s">
        <v>20</v>
      </c>
      <c r="E25" s="360" t="s">
        <v>18</v>
      </c>
      <c r="F25" s="360" t="s">
        <v>18</v>
      </c>
      <c r="G25" s="361" t="s">
        <v>20</v>
      </c>
      <c r="H25" s="360" t="s">
        <v>18</v>
      </c>
      <c r="I25" s="203">
        <v>56</v>
      </c>
      <c r="J25" s="300" t="s">
        <v>690</v>
      </c>
      <c r="K25" s="360" t="s">
        <v>18</v>
      </c>
      <c r="L25" s="360" t="s">
        <v>18</v>
      </c>
      <c r="M25" s="360" t="s">
        <v>18</v>
      </c>
      <c r="N25" s="360" t="s">
        <v>18</v>
      </c>
      <c r="O25" s="512" t="s">
        <v>18</v>
      </c>
      <c r="P25" s="360" t="s">
        <v>18</v>
      </c>
      <c r="Q25" s="203">
        <v>56</v>
      </c>
      <c r="R25" s="204" t="s">
        <v>690</v>
      </c>
      <c r="S25" s="360" t="s">
        <v>18</v>
      </c>
      <c r="T25" s="360" t="s">
        <v>18</v>
      </c>
      <c r="U25" s="360" t="s">
        <v>18</v>
      </c>
      <c r="V25" s="512">
        <v>1566</v>
      </c>
    </row>
    <row r="26" spans="1:22" x14ac:dyDescent="0.2">
      <c r="A26" s="203">
        <v>57</v>
      </c>
      <c r="B26" s="204" t="s">
        <v>682</v>
      </c>
      <c r="C26" s="360">
        <v>953</v>
      </c>
      <c r="D26" s="360">
        <v>5787</v>
      </c>
      <c r="E26" s="360">
        <v>2578</v>
      </c>
      <c r="F26" s="360">
        <v>1762</v>
      </c>
      <c r="G26" s="360">
        <v>1252</v>
      </c>
      <c r="H26" s="360">
        <v>1155</v>
      </c>
      <c r="I26" s="203">
        <v>57</v>
      </c>
      <c r="J26" s="300" t="s">
        <v>682</v>
      </c>
      <c r="K26" s="360">
        <v>6212</v>
      </c>
      <c r="L26" s="360">
        <v>3873</v>
      </c>
      <c r="M26" s="360">
        <v>8972</v>
      </c>
      <c r="N26" s="360">
        <v>2150</v>
      </c>
      <c r="O26" s="512">
        <v>6254</v>
      </c>
      <c r="P26" s="512">
        <v>5080</v>
      </c>
      <c r="Q26" s="203">
        <v>57</v>
      </c>
      <c r="R26" s="204" t="s">
        <v>682</v>
      </c>
      <c r="S26" s="512">
        <v>3869</v>
      </c>
      <c r="T26" s="512">
        <v>2099</v>
      </c>
      <c r="U26" s="512">
        <v>5703</v>
      </c>
      <c r="V26" s="512">
        <v>57699</v>
      </c>
    </row>
    <row r="27" spans="1:22" x14ac:dyDescent="0.2">
      <c r="A27" s="203">
        <v>58</v>
      </c>
      <c r="B27" s="204" t="s">
        <v>683</v>
      </c>
      <c r="C27" s="360">
        <v>657</v>
      </c>
      <c r="D27" s="360">
        <v>4667</v>
      </c>
      <c r="E27" s="360">
        <v>1856</v>
      </c>
      <c r="F27" s="360">
        <v>1012</v>
      </c>
      <c r="G27" s="360">
        <v>931</v>
      </c>
      <c r="H27" s="360">
        <v>892</v>
      </c>
      <c r="I27" s="203">
        <v>58</v>
      </c>
      <c r="J27" s="300" t="s">
        <v>683</v>
      </c>
      <c r="K27" s="360">
        <v>1933</v>
      </c>
      <c r="L27" s="360">
        <v>2220</v>
      </c>
      <c r="M27" s="360">
        <v>3490</v>
      </c>
      <c r="N27" s="360">
        <v>641</v>
      </c>
      <c r="O27" s="512">
        <v>3236</v>
      </c>
      <c r="P27" s="512">
        <v>3271</v>
      </c>
      <c r="Q27" s="203">
        <v>58</v>
      </c>
      <c r="R27" s="204" t="s">
        <v>683</v>
      </c>
      <c r="S27" s="512">
        <v>2260</v>
      </c>
      <c r="T27" s="507" t="s">
        <v>20</v>
      </c>
      <c r="U27" s="512">
        <v>3098</v>
      </c>
      <c r="V27" s="512">
        <v>30666</v>
      </c>
    </row>
    <row r="28" spans="1:22" x14ac:dyDescent="0.2">
      <c r="A28" s="203"/>
      <c r="B28" s="204" t="s">
        <v>643</v>
      </c>
      <c r="C28" s="510"/>
      <c r="D28" s="510"/>
      <c r="E28" s="510"/>
      <c r="F28" s="510"/>
      <c r="G28" s="510"/>
      <c r="H28" s="510"/>
      <c r="I28" s="203"/>
      <c r="J28" s="300" t="s">
        <v>643</v>
      </c>
      <c r="K28" s="510"/>
      <c r="L28" s="510"/>
      <c r="M28" s="510"/>
      <c r="N28" s="510"/>
      <c r="O28" s="513"/>
      <c r="P28" s="513"/>
      <c r="Q28" s="203"/>
      <c r="R28" s="204" t="s">
        <v>643</v>
      </c>
      <c r="S28" s="513"/>
      <c r="T28" s="513"/>
      <c r="U28" s="513"/>
      <c r="V28" s="513"/>
    </row>
    <row r="29" spans="1:22" x14ac:dyDescent="0.2">
      <c r="A29" s="203">
        <v>59</v>
      </c>
      <c r="B29" s="204" t="s">
        <v>686</v>
      </c>
      <c r="C29" s="360">
        <v>1962</v>
      </c>
      <c r="D29" s="360">
        <f>86+5171</f>
        <v>5257</v>
      </c>
      <c r="E29" s="360">
        <v>5909</v>
      </c>
      <c r="F29" s="360">
        <v>3346</v>
      </c>
      <c r="G29" s="360">
        <v>2004</v>
      </c>
      <c r="H29" s="360">
        <v>1929</v>
      </c>
      <c r="I29" s="203">
        <v>59</v>
      </c>
      <c r="J29" s="300" t="s">
        <v>686</v>
      </c>
      <c r="K29" s="512">
        <f>119+6975</f>
        <v>7094</v>
      </c>
      <c r="L29" s="360">
        <v>5610</v>
      </c>
      <c r="M29" s="360">
        <f>53+7920</f>
        <v>7973</v>
      </c>
      <c r="N29" s="360">
        <f>130+1706</f>
        <v>1836</v>
      </c>
      <c r="O29" s="512">
        <f>264+7592</f>
        <v>7856</v>
      </c>
      <c r="P29" s="512">
        <v>2444</v>
      </c>
      <c r="Q29" s="203">
        <v>59</v>
      </c>
      <c r="R29" s="204" t="s">
        <v>686</v>
      </c>
      <c r="S29" s="512">
        <f>183+5678</f>
        <v>5861</v>
      </c>
      <c r="T29" s="512">
        <v>2074</v>
      </c>
      <c r="U29" s="512">
        <f>135+6299</f>
        <v>6434</v>
      </c>
      <c r="V29" s="512">
        <f>971+66618</f>
        <v>67589</v>
      </c>
    </row>
    <row r="30" spans="1:22" x14ac:dyDescent="0.2">
      <c r="A30" s="203">
        <v>60</v>
      </c>
      <c r="B30" s="204" t="s">
        <v>684</v>
      </c>
      <c r="C30" s="360">
        <v>5696</v>
      </c>
      <c r="D30" s="360">
        <f>11163+9348</f>
        <v>20511</v>
      </c>
      <c r="E30" s="360">
        <f>4391+3296+7309+17620</f>
        <v>32616</v>
      </c>
      <c r="F30" s="360">
        <f>1658+3323</f>
        <v>4981</v>
      </c>
      <c r="G30" s="360">
        <f>3677+17853</f>
        <v>21530</v>
      </c>
      <c r="H30" s="360">
        <f>3150+743</f>
        <v>3893</v>
      </c>
      <c r="I30" s="203">
        <v>60</v>
      </c>
      <c r="J30" s="300" t="s">
        <v>684</v>
      </c>
      <c r="K30" s="360">
        <f>10377+1047</f>
        <v>11424</v>
      </c>
      <c r="L30" s="360">
        <f>7561+4697</f>
        <v>12258</v>
      </c>
      <c r="M30" s="360">
        <f>10611+1167</f>
        <v>11778</v>
      </c>
      <c r="N30" s="360">
        <f>4226+5752</f>
        <v>9978</v>
      </c>
      <c r="O30" s="512">
        <f>11851+4228+7705</f>
        <v>23784</v>
      </c>
      <c r="P30" s="512">
        <f>7368+1831</f>
        <v>9199</v>
      </c>
      <c r="Q30" s="203">
        <v>60</v>
      </c>
      <c r="R30" s="204" t="s">
        <v>684</v>
      </c>
      <c r="S30" s="512">
        <v>8184</v>
      </c>
      <c r="T30" s="512">
        <v>5808</v>
      </c>
      <c r="U30" s="512">
        <f>17414+2057</f>
        <v>19471</v>
      </c>
      <c r="V30" s="512">
        <f>113137+10242+30114+17620</f>
        <v>171113</v>
      </c>
    </row>
    <row r="31" spans="1:22" ht="24.2" customHeight="1" x14ac:dyDescent="0.2">
      <c r="A31" s="518">
        <v>61</v>
      </c>
      <c r="B31" s="493" t="s">
        <v>700</v>
      </c>
      <c r="C31" s="361">
        <v>49</v>
      </c>
      <c r="D31" s="361">
        <v>184</v>
      </c>
      <c r="E31" s="361">
        <v>277</v>
      </c>
      <c r="F31" s="361">
        <v>73</v>
      </c>
      <c r="G31" s="361">
        <v>49</v>
      </c>
      <c r="H31" s="361">
        <v>42</v>
      </c>
      <c r="I31" s="518">
        <v>61</v>
      </c>
      <c r="J31" s="506" t="s">
        <v>700</v>
      </c>
      <c r="K31" s="361">
        <v>719</v>
      </c>
      <c r="L31" s="361">
        <v>2674</v>
      </c>
      <c r="M31" s="361">
        <v>1424</v>
      </c>
      <c r="N31" s="361">
        <v>211</v>
      </c>
      <c r="O31" s="361">
        <v>710</v>
      </c>
      <c r="P31" s="361">
        <v>959</v>
      </c>
      <c r="Q31" s="518">
        <v>61</v>
      </c>
      <c r="R31" s="493" t="s">
        <v>700</v>
      </c>
      <c r="S31" s="361">
        <v>1802</v>
      </c>
      <c r="T31" s="507">
        <v>146</v>
      </c>
      <c r="U31" s="361">
        <v>1099</v>
      </c>
      <c r="V31" s="507">
        <v>10416</v>
      </c>
    </row>
    <row r="32" spans="1:22" ht="22.15" customHeight="1" x14ac:dyDescent="0.2">
      <c r="A32" s="203"/>
      <c r="B32" s="204" t="s">
        <v>703</v>
      </c>
      <c r="C32" s="511"/>
      <c r="D32" s="510"/>
      <c r="E32" s="510"/>
      <c r="F32" s="510"/>
      <c r="G32" s="510"/>
      <c r="H32" s="510"/>
      <c r="I32" s="203"/>
      <c r="J32" s="300" t="s">
        <v>703</v>
      </c>
      <c r="K32" s="510"/>
      <c r="L32" s="510"/>
      <c r="M32" s="510"/>
      <c r="N32" s="510"/>
      <c r="O32" s="513"/>
      <c r="P32" s="513"/>
      <c r="Q32" s="203"/>
      <c r="R32" s="204" t="s">
        <v>703</v>
      </c>
      <c r="S32" s="513"/>
      <c r="T32" s="513"/>
      <c r="U32" s="513"/>
      <c r="V32" s="513"/>
    </row>
    <row r="33" spans="1:23" ht="16.899999999999999" customHeight="1" x14ac:dyDescent="0.2">
      <c r="A33" s="455">
        <v>62</v>
      </c>
      <c r="B33" s="493" t="s">
        <v>694</v>
      </c>
      <c r="C33" s="361">
        <v>7706</v>
      </c>
      <c r="D33" s="361">
        <v>25952</v>
      </c>
      <c r="E33" s="361">
        <v>38801</v>
      </c>
      <c r="F33" s="361">
        <v>8400</v>
      </c>
      <c r="G33" s="361">
        <v>23582</v>
      </c>
      <c r="H33" s="507">
        <v>5864</v>
      </c>
      <c r="I33" s="455">
        <v>62</v>
      </c>
      <c r="J33" s="506" t="s">
        <v>694</v>
      </c>
      <c r="K33" s="507">
        <v>19238</v>
      </c>
      <c r="L33" s="507">
        <v>20541</v>
      </c>
      <c r="M33" s="507">
        <v>21176</v>
      </c>
      <c r="N33" s="507">
        <v>12025</v>
      </c>
      <c r="O33" s="507">
        <v>32350</v>
      </c>
      <c r="P33" s="507">
        <v>12602</v>
      </c>
      <c r="Q33" s="455">
        <v>62</v>
      </c>
      <c r="R33" s="493" t="s">
        <v>694</v>
      </c>
      <c r="S33" s="507">
        <v>15847</v>
      </c>
      <c r="T33" s="507">
        <v>8029</v>
      </c>
      <c r="U33" s="507">
        <v>27004</v>
      </c>
      <c r="V33" s="507">
        <v>279118</v>
      </c>
    </row>
    <row r="34" spans="1:23" ht="24.2" customHeight="1" x14ac:dyDescent="0.2">
      <c r="A34" s="518">
        <v>63</v>
      </c>
      <c r="B34" s="493" t="s">
        <v>698</v>
      </c>
      <c r="C34" s="361">
        <v>34803</v>
      </c>
      <c r="D34" s="361">
        <v>97185</v>
      </c>
      <c r="E34" s="361">
        <v>162948</v>
      </c>
      <c r="F34" s="361">
        <v>32584</v>
      </c>
      <c r="G34" s="361">
        <v>102893</v>
      </c>
      <c r="H34" s="361">
        <v>24240</v>
      </c>
      <c r="I34" s="518">
        <v>63</v>
      </c>
      <c r="J34" s="506" t="s">
        <v>698</v>
      </c>
      <c r="K34" s="361">
        <v>69764</v>
      </c>
      <c r="L34" s="361">
        <v>66709</v>
      </c>
      <c r="M34" s="361">
        <v>81955</v>
      </c>
      <c r="N34" s="361">
        <v>44782</v>
      </c>
      <c r="O34" s="507">
        <v>148465</v>
      </c>
      <c r="P34" s="507">
        <v>51861</v>
      </c>
      <c r="Q34" s="518">
        <v>63</v>
      </c>
      <c r="R34" s="493" t="s">
        <v>698</v>
      </c>
      <c r="S34" s="507">
        <v>59841</v>
      </c>
      <c r="T34" s="507">
        <v>29784</v>
      </c>
      <c r="U34" s="507">
        <v>120188</v>
      </c>
      <c r="V34" s="507">
        <v>1128002</v>
      </c>
    </row>
    <row r="35" spans="1:23" x14ac:dyDescent="0.2">
      <c r="A35" s="203"/>
      <c r="B35" s="204" t="s">
        <v>640</v>
      </c>
      <c r="C35" s="511"/>
      <c r="D35" s="510"/>
      <c r="E35" s="510"/>
      <c r="F35" s="510"/>
      <c r="G35" s="510"/>
      <c r="H35" s="510"/>
      <c r="I35" s="203"/>
      <c r="J35" s="300" t="s">
        <v>640</v>
      </c>
      <c r="K35" s="510"/>
      <c r="L35" s="510"/>
      <c r="M35" s="510"/>
      <c r="N35" s="510"/>
      <c r="O35" s="513"/>
      <c r="P35" s="513"/>
      <c r="Q35" s="203"/>
      <c r="R35" s="204" t="s">
        <v>640</v>
      </c>
      <c r="S35" s="513"/>
      <c r="T35" s="513"/>
      <c r="U35" s="513"/>
      <c r="V35" s="513"/>
    </row>
    <row r="36" spans="1:23" x14ac:dyDescent="0.2">
      <c r="A36" s="203">
        <v>64</v>
      </c>
      <c r="B36" s="204" t="s">
        <v>303</v>
      </c>
      <c r="C36" s="360">
        <v>30748</v>
      </c>
      <c r="D36" s="360">
        <v>70788</v>
      </c>
      <c r="E36" s="360">
        <v>153282</v>
      </c>
      <c r="F36" s="360">
        <v>34652</v>
      </c>
      <c r="G36" s="360">
        <v>98094</v>
      </c>
      <c r="H36" s="360">
        <v>19557</v>
      </c>
      <c r="I36" s="203">
        <v>64</v>
      </c>
      <c r="J36" s="300" t="s">
        <v>303</v>
      </c>
      <c r="K36" s="360">
        <v>47459</v>
      </c>
      <c r="L36" s="360">
        <v>51888</v>
      </c>
      <c r="M36" s="360">
        <v>48171</v>
      </c>
      <c r="N36" s="360">
        <v>36234</v>
      </c>
      <c r="O36" s="512">
        <v>122636</v>
      </c>
      <c r="P36" s="512">
        <v>30041</v>
      </c>
      <c r="Q36" s="203">
        <v>64</v>
      </c>
      <c r="R36" s="204" t="s">
        <v>303</v>
      </c>
      <c r="S36" s="512">
        <v>43762</v>
      </c>
      <c r="T36" s="512">
        <v>23636</v>
      </c>
      <c r="U36" s="512">
        <v>94773</v>
      </c>
      <c r="V36" s="512">
        <v>895721</v>
      </c>
    </row>
    <row r="37" spans="1:23" x14ac:dyDescent="0.2">
      <c r="A37" s="203">
        <v>65</v>
      </c>
      <c r="B37" s="204" t="s">
        <v>681</v>
      </c>
      <c r="C37" s="360">
        <v>13977</v>
      </c>
      <c r="D37" s="360">
        <v>34312</v>
      </c>
      <c r="E37" s="361" t="s">
        <v>20</v>
      </c>
      <c r="F37" s="360">
        <v>8689</v>
      </c>
      <c r="G37" s="360">
        <v>45978</v>
      </c>
      <c r="H37" s="360">
        <v>6367</v>
      </c>
      <c r="I37" s="203">
        <v>65</v>
      </c>
      <c r="J37" s="300" t="s">
        <v>681</v>
      </c>
      <c r="K37" s="360">
        <v>13904</v>
      </c>
      <c r="L37" s="360">
        <v>21759</v>
      </c>
      <c r="M37" s="360">
        <v>18507</v>
      </c>
      <c r="N37" s="360">
        <v>29333</v>
      </c>
      <c r="O37" s="512">
        <v>48120</v>
      </c>
      <c r="P37" s="512">
        <v>16652</v>
      </c>
      <c r="Q37" s="203">
        <v>65</v>
      </c>
      <c r="R37" s="204" t="s">
        <v>681</v>
      </c>
      <c r="S37" s="512">
        <v>25030</v>
      </c>
      <c r="T37" s="507" t="s">
        <v>20</v>
      </c>
      <c r="U37" s="512">
        <v>39636</v>
      </c>
      <c r="V37" s="512">
        <v>379151</v>
      </c>
    </row>
    <row r="38" spans="1:23" ht="21.75" customHeight="1" x14ac:dyDescent="0.2">
      <c r="A38" s="472">
        <v>66</v>
      </c>
      <c r="B38" s="204" t="s">
        <v>702</v>
      </c>
      <c r="C38" s="360" t="s">
        <v>18</v>
      </c>
      <c r="D38" s="360" t="s">
        <v>18</v>
      </c>
      <c r="E38" s="361" t="s">
        <v>20</v>
      </c>
      <c r="F38" s="360" t="s">
        <v>18</v>
      </c>
      <c r="G38" s="361" t="s">
        <v>20</v>
      </c>
      <c r="H38" s="360" t="s">
        <v>18</v>
      </c>
      <c r="I38" s="472">
        <v>66</v>
      </c>
      <c r="J38" s="300" t="s">
        <v>702</v>
      </c>
      <c r="K38" s="360" t="s">
        <v>18</v>
      </c>
      <c r="L38" s="360" t="s">
        <v>18</v>
      </c>
      <c r="M38" s="360" t="s">
        <v>18</v>
      </c>
      <c r="N38" s="360" t="s">
        <v>18</v>
      </c>
      <c r="O38" s="360" t="s">
        <v>18</v>
      </c>
      <c r="P38" s="360" t="s">
        <v>18</v>
      </c>
      <c r="Q38" s="472">
        <v>66</v>
      </c>
      <c r="R38" s="204" t="s">
        <v>702</v>
      </c>
      <c r="S38" s="512" t="s">
        <v>18</v>
      </c>
      <c r="T38" s="360" t="s">
        <v>18</v>
      </c>
      <c r="U38" s="512">
        <v>16412</v>
      </c>
      <c r="V38" s="513">
        <v>22285</v>
      </c>
    </row>
    <row r="39" spans="1:23" ht="21.75" customHeight="1" x14ac:dyDescent="0.2">
      <c r="A39" s="472">
        <v>67</v>
      </c>
      <c r="B39" s="204" t="s">
        <v>691</v>
      </c>
      <c r="C39" s="360">
        <v>16770</v>
      </c>
      <c r="D39" s="360">
        <v>29481</v>
      </c>
      <c r="E39" s="360">
        <v>98423</v>
      </c>
      <c r="F39" s="360">
        <v>15962</v>
      </c>
      <c r="G39" s="360">
        <v>47707</v>
      </c>
      <c r="H39" s="360">
        <v>13189</v>
      </c>
      <c r="I39" s="472">
        <v>67</v>
      </c>
      <c r="J39" s="300" t="s">
        <v>691</v>
      </c>
      <c r="K39" s="360">
        <v>33555</v>
      </c>
      <c r="L39" s="360">
        <v>30129</v>
      </c>
      <c r="M39" s="360">
        <v>29664</v>
      </c>
      <c r="N39" s="360">
        <v>6901</v>
      </c>
      <c r="O39" s="512">
        <v>74517</v>
      </c>
      <c r="P39" s="512">
        <v>13389</v>
      </c>
      <c r="Q39" s="472">
        <v>67</v>
      </c>
      <c r="R39" s="204" t="s">
        <v>691</v>
      </c>
      <c r="S39" s="512">
        <v>18731</v>
      </c>
      <c r="T39" s="512">
        <v>18191</v>
      </c>
      <c r="U39" s="512">
        <v>38726</v>
      </c>
      <c r="V39" s="512">
        <v>485337</v>
      </c>
    </row>
    <row r="40" spans="1:23" x14ac:dyDescent="0.2">
      <c r="A40" s="203">
        <v>68</v>
      </c>
      <c r="B40" s="204" t="s">
        <v>690</v>
      </c>
      <c r="C40" s="360" t="s">
        <v>18</v>
      </c>
      <c r="D40" s="361" t="s">
        <v>20</v>
      </c>
      <c r="E40" s="360" t="s">
        <v>18</v>
      </c>
      <c r="F40" s="360" t="s">
        <v>18</v>
      </c>
      <c r="G40" s="360" t="s">
        <v>20</v>
      </c>
      <c r="H40" s="360" t="s">
        <v>18</v>
      </c>
      <c r="I40" s="203">
        <v>68</v>
      </c>
      <c r="J40" s="300" t="s">
        <v>690</v>
      </c>
      <c r="K40" s="360" t="s">
        <v>18</v>
      </c>
      <c r="L40" s="360" t="s">
        <v>18</v>
      </c>
      <c r="M40" s="360" t="s">
        <v>18</v>
      </c>
      <c r="N40" s="360" t="s">
        <v>18</v>
      </c>
      <c r="O40" s="512" t="s">
        <v>18</v>
      </c>
      <c r="P40" s="360" t="s">
        <v>18</v>
      </c>
      <c r="Q40" s="203">
        <v>68</v>
      </c>
      <c r="R40" s="204" t="s">
        <v>690</v>
      </c>
      <c r="S40" s="360" t="s">
        <v>18</v>
      </c>
      <c r="T40" s="360" t="s">
        <v>18</v>
      </c>
      <c r="U40" s="360" t="s">
        <v>18</v>
      </c>
      <c r="V40" s="512">
        <v>8948</v>
      </c>
    </row>
    <row r="41" spans="1:23" x14ac:dyDescent="0.2">
      <c r="A41" s="203">
        <v>69</v>
      </c>
      <c r="B41" s="204" t="s">
        <v>682</v>
      </c>
      <c r="C41" s="360">
        <v>4055</v>
      </c>
      <c r="D41" s="360">
        <v>26397</v>
      </c>
      <c r="E41" s="360">
        <v>9666</v>
      </c>
      <c r="F41" s="360">
        <v>7932</v>
      </c>
      <c r="G41" s="360">
        <v>4799</v>
      </c>
      <c r="H41" s="360">
        <v>4683</v>
      </c>
      <c r="I41" s="203">
        <v>69</v>
      </c>
      <c r="J41" s="300" t="s">
        <v>682</v>
      </c>
      <c r="K41" s="360">
        <v>22305</v>
      </c>
      <c r="L41" s="360">
        <v>14821</v>
      </c>
      <c r="M41" s="360">
        <v>33784</v>
      </c>
      <c r="N41" s="360">
        <v>8548</v>
      </c>
      <c r="O41" s="512">
        <v>25828</v>
      </c>
      <c r="P41" s="512">
        <v>21820</v>
      </c>
      <c r="Q41" s="203">
        <v>69</v>
      </c>
      <c r="R41" s="204" t="s">
        <v>682</v>
      </c>
      <c r="S41" s="512">
        <v>16080</v>
      </c>
      <c r="T41" s="512">
        <v>6148</v>
      </c>
      <c r="U41" s="512">
        <v>25415</v>
      </c>
      <c r="V41" s="512">
        <v>232281</v>
      </c>
    </row>
    <row r="42" spans="1:23" x14ac:dyDescent="0.2">
      <c r="A42" s="203">
        <v>70</v>
      </c>
      <c r="B42" s="204" t="s">
        <v>683</v>
      </c>
      <c r="C42" s="360">
        <v>2924</v>
      </c>
      <c r="D42" s="360">
        <v>21343</v>
      </c>
      <c r="E42" s="360">
        <v>6667</v>
      </c>
      <c r="F42" s="360">
        <v>4437</v>
      </c>
      <c r="G42" s="360">
        <v>3459</v>
      </c>
      <c r="H42" s="360">
        <v>3226</v>
      </c>
      <c r="I42" s="203">
        <v>70</v>
      </c>
      <c r="J42" s="300" t="s">
        <v>683</v>
      </c>
      <c r="K42" s="360">
        <v>7255</v>
      </c>
      <c r="L42" s="360">
        <v>8760</v>
      </c>
      <c r="M42" s="360">
        <v>11864</v>
      </c>
      <c r="N42" s="360">
        <v>2811</v>
      </c>
      <c r="O42" s="512">
        <v>13575</v>
      </c>
      <c r="P42" s="512">
        <v>14950</v>
      </c>
      <c r="Q42" s="203">
        <v>70</v>
      </c>
      <c r="R42" s="204" t="s">
        <v>683</v>
      </c>
      <c r="S42" s="512">
        <v>9401</v>
      </c>
      <c r="T42" s="507" t="s">
        <v>20</v>
      </c>
      <c r="U42" s="512">
        <v>13836</v>
      </c>
      <c r="V42" s="512">
        <v>126342</v>
      </c>
    </row>
    <row r="43" spans="1:23" x14ac:dyDescent="0.2">
      <c r="A43" s="203"/>
      <c r="B43" s="204" t="s">
        <v>643</v>
      </c>
      <c r="C43" s="510"/>
      <c r="D43" s="510"/>
      <c r="E43" s="510"/>
      <c r="F43" s="510"/>
      <c r="G43" s="510"/>
      <c r="H43" s="510"/>
      <c r="I43" s="203"/>
      <c r="J43" s="300" t="s">
        <v>643</v>
      </c>
      <c r="K43" s="510"/>
      <c r="L43" s="510"/>
      <c r="M43" s="510"/>
      <c r="N43" s="510"/>
      <c r="O43" s="513"/>
      <c r="P43" s="513"/>
      <c r="Q43" s="203"/>
      <c r="R43" s="204" t="s">
        <v>643</v>
      </c>
      <c r="S43" s="513"/>
      <c r="T43" s="513"/>
      <c r="U43" s="513"/>
      <c r="V43" s="513"/>
    </row>
    <row r="44" spans="1:23" x14ac:dyDescent="0.2">
      <c r="A44" s="203">
        <v>71</v>
      </c>
      <c r="B44" s="204" t="s">
        <v>686</v>
      </c>
      <c r="C44" s="360">
        <v>9593</v>
      </c>
      <c r="D44" s="360">
        <f>541+25968</f>
        <v>26509</v>
      </c>
      <c r="E44" s="360">
        <v>21757</v>
      </c>
      <c r="F44" s="360">
        <v>14627</v>
      </c>
      <c r="G44" s="360">
        <v>9060</v>
      </c>
      <c r="H44" s="360">
        <v>8642</v>
      </c>
      <c r="I44" s="203">
        <v>71</v>
      </c>
      <c r="J44" s="300" t="s">
        <v>686</v>
      </c>
      <c r="K44" s="512">
        <f>492+27336</f>
        <v>27828</v>
      </c>
      <c r="L44" s="360">
        <v>22111</v>
      </c>
      <c r="M44" s="360">
        <f>265+28441</f>
        <v>28706</v>
      </c>
      <c r="N44" s="360">
        <f>507+6070</f>
        <v>6577</v>
      </c>
      <c r="O44" s="512">
        <f>923+32526</f>
        <v>33449</v>
      </c>
      <c r="P44" s="512">
        <v>11313</v>
      </c>
      <c r="Q44" s="203">
        <v>71</v>
      </c>
      <c r="R44" s="204" t="s">
        <v>686</v>
      </c>
      <c r="S44" s="512">
        <f>879+21786</f>
        <v>22665</v>
      </c>
      <c r="T44" s="512">
        <v>8912</v>
      </c>
      <c r="U44" s="512">
        <f>611+30606</f>
        <v>31217</v>
      </c>
      <c r="V44" s="512">
        <f>4219+278751</f>
        <v>282970</v>
      </c>
    </row>
    <row r="45" spans="1:23" x14ac:dyDescent="0.2">
      <c r="A45" s="203">
        <v>72</v>
      </c>
      <c r="B45" s="204" t="s">
        <v>684</v>
      </c>
      <c r="C45" s="360">
        <v>25210</v>
      </c>
      <c r="D45" s="360">
        <f>47666+23010</f>
        <v>70676</v>
      </c>
      <c r="E45" s="360">
        <f>20225+14230+32309+74428</f>
        <v>141192</v>
      </c>
      <c r="F45" s="360">
        <f>7662+10293</f>
        <v>17955</v>
      </c>
      <c r="G45" s="360">
        <f>17776+76057</f>
        <v>93833</v>
      </c>
      <c r="H45" s="360">
        <f>12633+2964</f>
        <v>15597</v>
      </c>
      <c r="I45" s="203">
        <v>72</v>
      </c>
      <c r="J45" s="300" t="s">
        <v>684</v>
      </c>
      <c r="K45" s="360">
        <f>38627+3309</f>
        <v>41936</v>
      </c>
      <c r="L45" s="360">
        <f>28821+15777</f>
        <v>44598</v>
      </c>
      <c r="M45" s="360">
        <f>51585+1664</f>
        <v>53249</v>
      </c>
      <c r="N45" s="360">
        <f>18174+20032</f>
        <v>38206</v>
      </c>
      <c r="O45" s="512">
        <f>55125+14724+45166</f>
        <v>115015</v>
      </c>
      <c r="P45" s="512">
        <f>31075+9472</f>
        <v>40547</v>
      </c>
      <c r="Q45" s="203">
        <v>72</v>
      </c>
      <c r="R45" s="204" t="s">
        <v>684</v>
      </c>
      <c r="S45" s="512">
        <v>37176</v>
      </c>
      <c r="T45" s="512">
        <v>20872</v>
      </c>
      <c r="U45" s="512">
        <f>81765+7205</f>
        <v>88970</v>
      </c>
      <c r="V45" s="512">
        <f>494392+155695+120516+74428</f>
        <v>845031</v>
      </c>
    </row>
    <row r="46" spans="1:23" ht="20.25" customHeight="1" x14ac:dyDescent="0.2">
      <c r="A46" s="455">
        <v>73</v>
      </c>
      <c r="B46" s="493" t="s">
        <v>695</v>
      </c>
      <c r="C46" s="361">
        <v>219</v>
      </c>
      <c r="D46" s="361">
        <v>902</v>
      </c>
      <c r="E46" s="361">
        <v>1023</v>
      </c>
      <c r="F46" s="361">
        <v>62</v>
      </c>
      <c r="G46" s="361">
        <v>227</v>
      </c>
      <c r="H46" s="361">
        <v>324</v>
      </c>
      <c r="I46" s="455">
        <v>73</v>
      </c>
      <c r="J46" s="506" t="s">
        <v>695</v>
      </c>
      <c r="K46" s="361">
        <v>3252</v>
      </c>
      <c r="L46" s="361">
        <v>2075</v>
      </c>
      <c r="M46" s="361">
        <v>3834</v>
      </c>
      <c r="N46" s="361">
        <v>875</v>
      </c>
      <c r="O46" s="507">
        <v>4192</v>
      </c>
      <c r="P46" s="507">
        <v>4827</v>
      </c>
      <c r="Q46" s="455">
        <v>73</v>
      </c>
      <c r="R46" s="493" t="s">
        <v>695</v>
      </c>
      <c r="S46" s="507">
        <v>7109</v>
      </c>
      <c r="T46" s="507">
        <v>586</v>
      </c>
      <c r="U46" s="507">
        <v>4416</v>
      </c>
      <c r="V46" s="507">
        <v>33924</v>
      </c>
    </row>
    <row r="47" spans="1:23" ht="22.15" customHeight="1" x14ac:dyDescent="0.2">
      <c r="A47" s="509"/>
      <c r="B47" s="403" t="s">
        <v>699</v>
      </c>
      <c r="C47" s="511"/>
      <c r="D47" s="510"/>
      <c r="E47" s="510"/>
      <c r="F47" s="510"/>
      <c r="G47" s="510"/>
      <c r="H47" s="510"/>
      <c r="I47" s="509"/>
      <c r="J47" s="479" t="s">
        <v>699</v>
      </c>
      <c r="K47" s="510"/>
      <c r="L47" s="510"/>
      <c r="M47" s="510"/>
      <c r="N47" s="510"/>
      <c r="O47" s="513"/>
      <c r="P47" s="513"/>
      <c r="Q47" s="509"/>
      <c r="R47" s="403" t="s">
        <v>699</v>
      </c>
      <c r="S47" s="513"/>
      <c r="T47" s="513"/>
      <c r="U47" s="513"/>
      <c r="V47" s="513"/>
    </row>
    <row r="48" spans="1:23" ht="16.899999999999999" customHeight="1" x14ac:dyDescent="0.2">
      <c r="A48" s="464">
        <v>74</v>
      </c>
      <c r="B48" s="514" t="s">
        <v>665</v>
      </c>
      <c r="C48" s="369">
        <v>35022</v>
      </c>
      <c r="D48" s="369">
        <v>98087</v>
      </c>
      <c r="E48" s="369">
        <v>163971</v>
      </c>
      <c r="F48" s="369">
        <v>32646</v>
      </c>
      <c r="G48" s="369">
        <v>103120</v>
      </c>
      <c r="H48" s="369">
        <v>24564</v>
      </c>
      <c r="I48" s="464">
        <v>74</v>
      </c>
      <c r="J48" s="515" t="s">
        <v>665</v>
      </c>
      <c r="K48" s="369">
        <v>73017</v>
      </c>
      <c r="L48" s="369">
        <v>68785</v>
      </c>
      <c r="M48" s="369">
        <v>85788</v>
      </c>
      <c r="N48" s="369">
        <v>45658</v>
      </c>
      <c r="O48" s="516">
        <v>152657</v>
      </c>
      <c r="P48" s="516">
        <v>56687</v>
      </c>
      <c r="Q48" s="464">
        <v>74</v>
      </c>
      <c r="R48" s="514" t="s">
        <v>665</v>
      </c>
      <c r="S48" s="516">
        <v>66950</v>
      </c>
      <c r="T48" s="516">
        <v>30370</v>
      </c>
      <c r="U48" s="516">
        <v>124604</v>
      </c>
      <c r="V48" s="516">
        <v>1161926</v>
      </c>
      <c r="W48" s="180"/>
    </row>
  </sheetData>
  <mergeCells count="13">
    <mergeCell ref="A5:A6"/>
    <mergeCell ref="I5:I6"/>
    <mergeCell ref="Q5:Q6"/>
    <mergeCell ref="V5:V6"/>
    <mergeCell ref="A1:H1"/>
    <mergeCell ref="A3:H3"/>
    <mergeCell ref="A2:H2"/>
    <mergeCell ref="I1:P1"/>
    <mergeCell ref="Q1:V1"/>
    <mergeCell ref="I2:P2"/>
    <mergeCell ref="Q2:V2"/>
    <mergeCell ref="I3:P3"/>
    <mergeCell ref="Q3:V3"/>
  </mergeCells>
  <conditionalFormatting sqref="A7:H43">
    <cfRule type="expression" dxfId="9" priority="14">
      <formula>MOD(ROW(),2)=0</formula>
    </cfRule>
  </conditionalFormatting>
  <conditionalFormatting sqref="I7:J7 L7:P43">
    <cfRule type="expression" dxfId="8" priority="13">
      <formula>MOD(ROW(),2)=0</formula>
    </cfRule>
  </conditionalFormatting>
  <conditionalFormatting sqref="K7:K43">
    <cfRule type="expression" dxfId="7" priority="12">
      <formula>MOD(ROW(),2)=0</formula>
    </cfRule>
  </conditionalFormatting>
  <conditionalFormatting sqref="S7:V43">
    <cfRule type="expression" dxfId="6" priority="11">
      <formula>MOD(ROW(),2)=0</formula>
    </cfRule>
  </conditionalFormatting>
  <conditionalFormatting sqref="I8:J43">
    <cfRule type="expression" dxfId="5" priority="2">
      <formula>MOD(ROW(),2)=0</formula>
    </cfRule>
  </conditionalFormatting>
  <conditionalFormatting sqref="Q8:R43">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ignoredErrors>
    <ignoredError sqref="K5:P5 C5:H5 S5:U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8"/>
  <sheetViews>
    <sheetView view="pageLayout" zoomScaleNormal="100" workbookViewId="0">
      <selection activeCell="E26" sqref="E26"/>
    </sheetView>
  </sheetViews>
  <sheetFormatPr baseColWidth="10" defaultColWidth="11.140625" defaultRowHeight="12.75" x14ac:dyDescent="0.2"/>
  <cols>
    <col min="1" max="1" width="7.140625" style="68" customWidth="1"/>
    <col min="2" max="2" width="31.28515625" style="68" customWidth="1"/>
    <col min="3" max="8" width="8.7109375" style="68" customWidth="1"/>
    <col min="9" max="16384" width="11.140625" style="68"/>
  </cols>
  <sheetData>
    <row r="1" spans="1:8" ht="14.25" customHeight="1" x14ac:dyDescent="0.2">
      <c r="A1" s="693" t="s">
        <v>582</v>
      </c>
      <c r="B1" s="693"/>
      <c r="C1" s="693"/>
      <c r="D1" s="693"/>
      <c r="E1" s="693"/>
      <c r="F1" s="693"/>
      <c r="G1" s="693"/>
      <c r="H1" s="693"/>
    </row>
    <row r="2" spans="1:8" ht="31.15" customHeight="1" x14ac:dyDescent="0.2">
      <c r="A2" s="669" t="s">
        <v>693</v>
      </c>
      <c r="B2" s="669"/>
      <c r="C2" s="669"/>
      <c r="D2" s="669"/>
      <c r="E2" s="669"/>
      <c r="F2" s="669"/>
      <c r="G2" s="669"/>
      <c r="H2" s="669"/>
    </row>
    <row r="3" spans="1:8" ht="19.899999999999999" customHeight="1" x14ac:dyDescent="0.2">
      <c r="A3" s="672" t="s">
        <v>704</v>
      </c>
      <c r="B3" s="672"/>
      <c r="C3" s="672"/>
      <c r="D3" s="672"/>
      <c r="E3" s="672"/>
      <c r="F3" s="672"/>
      <c r="G3" s="672"/>
      <c r="H3" s="672"/>
    </row>
    <row r="4" spans="1:8" ht="12.75" customHeight="1" x14ac:dyDescent="0.2">
      <c r="A4" s="141"/>
      <c r="B4" s="141"/>
      <c r="C4" s="141"/>
      <c r="D4" s="141"/>
    </row>
    <row r="5" spans="1:8" ht="22.7" customHeight="1" x14ac:dyDescent="0.2">
      <c r="A5" s="701" t="s">
        <v>106</v>
      </c>
      <c r="B5" s="723"/>
      <c r="C5" s="723" t="s">
        <v>90</v>
      </c>
      <c r="D5" s="723" t="s">
        <v>91</v>
      </c>
      <c r="E5" s="723"/>
      <c r="F5" s="723" t="s">
        <v>173</v>
      </c>
      <c r="G5" s="723" t="s">
        <v>172</v>
      </c>
      <c r="H5" s="724"/>
    </row>
    <row r="6" spans="1:8" ht="51" customHeight="1" x14ac:dyDescent="0.2">
      <c r="A6" s="701"/>
      <c r="B6" s="723"/>
      <c r="C6" s="723"/>
      <c r="D6" s="148" t="s">
        <v>109</v>
      </c>
      <c r="E6" s="148" t="s">
        <v>706</v>
      </c>
      <c r="F6" s="723"/>
      <c r="G6" s="148" t="s">
        <v>707</v>
      </c>
      <c r="H6" s="149" t="s">
        <v>705</v>
      </c>
    </row>
    <row r="7" spans="1:8" ht="22.7" customHeight="1" x14ac:dyDescent="0.2">
      <c r="A7" s="701"/>
      <c r="B7" s="723"/>
      <c r="C7" s="723" t="s">
        <v>288</v>
      </c>
      <c r="D7" s="723"/>
      <c r="E7" s="723"/>
      <c r="F7" s="432">
        <v>2011</v>
      </c>
      <c r="G7" s="148">
        <v>2011</v>
      </c>
      <c r="H7" s="149"/>
    </row>
    <row r="8" spans="1:8" ht="22.7" customHeight="1" x14ac:dyDescent="0.2">
      <c r="A8" s="701"/>
      <c r="B8" s="723"/>
      <c r="C8" s="723" t="s">
        <v>174</v>
      </c>
      <c r="D8" s="723"/>
      <c r="E8" s="723"/>
      <c r="F8" s="725" t="s">
        <v>169</v>
      </c>
      <c r="G8" s="725"/>
      <c r="H8" s="726"/>
    </row>
    <row r="9" spans="1:8" x14ac:dyDescent="0.2">
      <c r="A9" s="521"/>
      <c r="B9" s="550"/>
      <c r="C9" s="522"/>
      <c r="D9" s="522"/>
      <c r="E9" s="522"/>
      <c r="F9" s="523"/>
      <c r="G9" s="522"/>
      <c r="H9" s="522"/>
    </row>
    <row r="10" spans="1:8" ht="22.5" x14ac:dyDescent="0.2">
      <c r="A10" s="521" t="s">
        <v>296</v>
      </c>
      <c r="B10" s="550" t="s">
        <v>708</v>
      </c>
      <c r="C10" s="524">
        <v>456</v>
      </c>
      <c r="D10" s="525">
        <v>11248</v>
      </c>
      <c r="E10" s="525">
        <v>8547</v>
      </c>
      <c r="F10" s="526">
        <v>1161926</v>
      </c>
      <c r="G10" s="525">
        <v>1128002</v>
      </c>
      <c r="H10" s="525">
        <v>33924</v>
      </c>
    </row>
    <row r="11" spans="1:8" x14ac:dyDescent="0.2">
      <c r="A11" s="521"/>
      <c r="B11" s="550"/>
      <c r="C11" s="527"/>
      <c r="D11" s="528"/>
      <c r="E11" s="528"/>
      <c r="F11" s="529"/>
      <c r="G11" s="530"/>
      <c r="H11" s="530"/>
    </row>
    <row r="12" spans="1:8" x14ac:dyDescent="0.2">
      <c r="A12" s="531" t="s">
        <v>176</v>
      </c>
      <c r="B12" s="551" t="s">
        <v>177</v>
      </c>
      <c r="C12" s="532">
        <v>307</v>
      </c>
      <c r="D12" s="533">
        <v>8250</v>
      </c>
      <c r="E12" s="533">
        <v>6134</v>
      </c>
      <c r="F12" s="534">
        <v>921495</v>
      </c>
      <c r="G12" s="533">
        <v>895721</v>
      </c>
      <c r="H12" s="533">
        <v>25774</v>
      </c>
    </row>
    <row r="13" spans="1:8" x14ac:dyDescent="0.2">
      <c r="A13" s="531"/>
      <c r="B13" s="551"/>
      <c r="C13" s="527"/>
      <c r="D13" s="527"/>
      <c r="E13" s="527"/>
      <c r="F13" s="535"/>
      <c r="G13" s="530"/>
      <c r="H13" s="536"/>
    </row>
    <row r="14" spans="1:8" x14ac:dyDescent="0.2">
      <c r="A14" s="531" t="s">
        <v>178</v>
      </c>
      <c r="B14" s="551" t="s">
        <v>304</v>
      </c>
      <c r="C14" s="532">
        <v>122</v>
      </c>
      <c r="D14" s="533">
        <v>3783</v>
      </c>
      <c r="E14" s="533">
        <v>3002</v>
      </c>
      <c r="F14" s="534">
        <v>399039</v>
      </c>
      <c r="G14" s="533">
        <v>379151</v>
      </c>
      <c r="H14" s="533">
        <v>19888</v>
      </c>
    </row>
    <row r="15" spans="1:8" x14ac:dyDescent="0.2">
      <c r="A15" s="531"/>
      <c r="B15" s="551"/>
      <c r="C15" s="527"/>
      <c r="D15" s="527"/>
      <c r="E15" s="527"/>
      <c r="F15" s="535"/>
      <c r="G15" s="530"/>
      <c r="H15" s="536"/>
    </row>
    <row r="16" spans="1:8" ht="22.5" x14ac:dyDescent="0.2">
      <c r="A16" s="519" t="s">
        <v>180</v>
      </c>
      <c r="B16" s="551" t="s">
        <v>709</v>
      </c>
      <c r="C16" s="532">
        <v>176</v>
      </c>
      <c r="D16" s="533">
        <v>4290</v>
      </c>
      <c r="E16" s="533">
        <v>3002</v>
      </c>
      <c r="F16" s="534">
        <v>491077</v>
      </c>
      <c r="G16" s="533">
        <v>485337</v>
      </c>
      <c r="H16" s="533">
        <v>5740</v>
      </c>
    </row>
    <row r="17" spans="1:8" x14ac:dyDescent="0.2">
      <c r="A17" s="531"/>
      <c r="B17" s="551"/>
      <c r="C17" s="527"/>
      <c r="D17" s="527"/>
      <c r="E17" s="527"/>
      <c r="F17" s="535"/>
      <c r="G17" s="530"/>
      <c r="H17" s="536"/>
    </row>
    <row r="18" spans="1:8" ht="22.5" x14ac:dyDescent="0.2">
      <c r="A18" s="519" t="s">
        <v>183</v>
      </c>
      <c r="B18" s="551" t="s">
        <v>710</v>
      </c>
      <c r="C18" s="533">
        <v>6</v>
      </c>
      <c r="D18" s="533">
        <v>115</v>
      </c>
      <c r="E18" s="533">
        <v>83</v>
      </c>
      <c r="F18" s="537">
        <v>22414</v>
      </c>
      <c r="G18" s="533">
        <v>22285</v>
      </c>
      <c r="H18" s="532">
        <v>129</v>
      </c>
    </row>
    <row r="19" spans="1:8" x14ac:dyDescent="0.2">
      <c r="A19" s="531"/>
      <c r="B19" s="551"/>
      <c r="C19" s="527"/>
      <c r="D19" s="538"/>
      <c r="E19" s="538"/>
      <c r="F19" s="535"/>
      <c r="G19" s="539"/>
      <c r="H19" s="540"/>
    </row>
    <row r="20" spans="1:8" x14ac:dyDescent="0.2">
      <c r="A20" s="531" t="s">
        <v>175</v>
      </c>
      <c r="B20" s="551" t="s">
        <v>185</v>
      </c>
      <c r="C20" s="532">
        <v>149</v>
      </c>
      <c r="D20" s="533">
        <v>2998</v>
      </c>
      <c r="E20" s="533">
        <v>2413</v>
      </c>
      <c r="F20" s="537">
        <v>240431</v>
      </c>
      <c r="G20" s="533">
        <v>232281</v>
      </c>
      <c r="H20" s="533">
        <v>8151</v>
      </c>
    </row>
    <row r="21" spans="1:8" x14ac:dyDescent="0.2">
      <c r="A21" s="531"/>
      <c r="B21" s="551"/>
      <c r="C21" s="527"/>
      <c r="D21" s="541"/>
      <c r="E21" s="541"/>
      <c r="F21" s="391"/>
      <c r="G21" s="359"/>
      <c r="H21" s="359"/>
    </row>
    <row r="22" spans="1:8" ht="22.5" x14ac:dyDescent="0.2">
      <c r="A22" s="519" t="s">
        <v>186</v>
      </c>
      <c r="B22" s="551" t="s">
        <v>711</v>
      </c>
      <c r="C22" s="532">
        <v>4</v>
      </c>
      <c r="D22" s="533">
        <v>75</v>
      </c>
      <c r="E22" s="533">
        <v>56</v>
      </c>
      <c r="F22" s="534">
        <v>9161</v>
      </c>
      <c r="G22" s="533">
        <v>9161</v>
      </c>
      <c r="H22" s="533" t="s">
        <v>18</v>
      </c>
    </row>
    <row r="23" spans="1:8" x14ac:dyDescent="0.2">
      <c r="A23" s="531"/>
      <c r="B23" s="551"/>
      <c r="C23" s="527"/>
      <c r="D23" s="528"/>
      <c r="E23" s="528"/>
      <c r="F23" s="535"/>
      <c r="G23" s="530"/>
      <c r="H23" s="530"/>
    </row>
    <row r="24" spans="1:8" x14ac:dyDescent="0.2">
      <c r="A24" s="531" t="s">
        <v>187</v>
      </c>
      <c r="B24" s="551" t="s">
        <v>311</v>
      </c>
      <c r="C24" s="532">
        <v>23</v>
      </c>
      <c r="D24" s="542">
        <v>435</v>
      </c>
      <c r="E24" s="543">
        <v>341</v>
      </c>
      <c r="F24" s="544">
        <v>37807</v>
      </c>
      <c r="G24" s="542">
        <v>36958</v>
      </c>
      <c r="H24" s="532">
        <v>848</v>
      </c>
    </row>
    <row r="25" spans="1:8" x14ac:dyDescent="0.2">
      <c r="A25" s="531"/>
      <c r="B25" s="551"/>
      <c r="C25" s="527"/>
      <c r="D25" s="538"/>
      <c r="E25" s="538"/>
      <c r="F25" s="205"/>
      <c r="G25" s="540"/>
      <c r="H25" s="536"/>
    </row>
    <row r="26" spans="1:8" ht="22.5" x14ac:dyDescent="0.2">
      <c r="A26" s="519" t="s">
        <v>189</v>
      </c>
      <c r="B26" s="551" t="s">
        <v>712</v>
      </c>
      <c r="C26" s="532">
        <v>26</v>
      </c>
      <c r="D26" s="532">
        <v>435</v>
      </c>
      <c r="E26" s="532">
        <v>299</v>
      </c>
      <c r="F26" s="537">
        <v>53301</v>
      </c>
      <c r="G26" s="533">
        <v>49150</v>
      </c>
      <c r="H26" s="533">
        <v>4151</v>
      </c>
    </row>
    <row r="27" spans="1:8" x14ac:dyDescent="0.2">
      <c r="A27" s="531"/>
      <c r="B27" s="551"/>
      <c r="C27" s="527"/>
      <c r="D27" s="527"/>
      <c r="E27" s="527"/>
      <c r="F27" s="523"/>
      <c r="G27" s="536"/>
      <c r="H27" s="536"/>
    </row>
    <row r="28" spans="1:8" x14ac:dyDescent="0.2">
      <c r="A28" s="531" t="s">
        <v>191</v>
      </c>
      <c r="B28" s="551" t="s">
        <v>314</v>
      </c>
      <c r="C28" s="480">
        <v>89</v>
      </c>
      <c r="D28" s="545">
        <v>1914</v>
      </c>
      <c r="E28" s="545">
        <v>1620</v>
      </c>
      <c r="F28" s="546">
        <v>129465</v>
      </c>
      <c r="G28" s="545">
        <v>126342</v>
      </c>
      <c r="H28" s="545">
        <v>3123</v>
      </c>
    </row>
    <row r="29" spans="1:8" x14ac:dyDescent="0.2">
      <c r="A29" s="531"/>
      <c r="B29" s="551"/>
      <c r="C29" s="480"/>
      <c r="D29" s="545"/>
      <c r="E29" s="545"/>
      <c r="F29" s="546"/>
      <c r="G29" s="545"/>
      <c r="H29" s="545"/>
    </row>
    <row r="30" spans="1:8" x14ac:dyDescent="0.2">
      <c r="A30" s="531" t="s">
        <v>193</v>
      </c>
      <c r="B30" s="551" t="s">
        <v>315</v>
      </c>
      <c r="C30" s="481">
        <v>7</v>
      </c>
      <c r="D30" s="481">
        <v>139</v>
      </c>
      <c r="E30" s="481">
        <v>97</v>
      </c>
      <c r="F30" s="547">
        <v>10697</v>
      </c>
      <c r="G30" s="548">
        <v>10669</v>
      </c>
      <c r="H30" s="480">
        <v>29</v>
      </c>
    </row>
    <row r="31" spans="1:8" x14ac:dyDescent="0.2">
      <c r="A31" s="531"/>
      <c r="B31" s="551"/>
      <c r="C31" s="549"/>
      <c r="D31" s="549"/>
      <c r="E31" s="549"/>
      <c r="F31" s="478"/>
      <c r="G31" s="477"/>
      <c r="H31" s="477"/>
    </row>
    <row r="32" spans="1:8" x14ac:dyDescent="0.2">
      <c r="A32" s="552" t="s">
        <v>195</v>
      </c>
      <c r="B32" s="553" t="s">
        <v>713</v>
      </c>
      <c r="C32" s="554" t="s">
        <v>18</v>
      </c>
      <c r="D32" s="554" t="s">
        <v>18</v>
      </c>
      <c r="E32" s="554" t="s">
        <v>18</v>
      </c>
      <c r="F32" s="554" t="s">
        <v>18</v>
      </c>
      <c r="G32" s="554" t="s">
        <v>18</v>
      </c>
      <c r="H32" s="554" t="s">
        <v>18</v>
      </c>
    </row>
    <row r="33" spans="1:8" x14ac:dyDescent="0.2">
      <c r="A33" s="474"/>
      <c r="B33" s="474"/>
      <c r="C33" s="520"/>
      <c r="D33" s="520"/>
      <c r="E33" s="520"/>
      <c r="F33" s="475"/>
      <c r="G33" s="474"/>
      <c r="H33" s="474"/>
    </row>
    <row r="34" spans="1:8" x14ac:dyDescent="0.2">
      <c r="A34" s="720" t="s">
        <v>714</v>
      </c>
      <c r="B34" s="720"/>
      <c r="C34" s="720"/>
      <c r="D34" s="720"/>
      <c r="E34" s="720"/>
      <c r="F34" s="475"/>
      <c r="G34" s="474"/>
      <c r="H34" s="474"/>
    </row>
    <row r="35" spans="1:8" x14ac:dyDescent="0.2">
      <c r="A35" s="720" t="s">
        <v>715</v>
      </c>
      <c r="B35" s="720"/>
      <c r="C35" s="720"/>
      <c r="D35" s="720"/>
      <c r="E35" s="720"/>
      <c r="F35" s="474"/>
      <c r="G35" s="474"/>
      <c r="H35" s="474"/>
    </row>
    <row r="36" spans="1:8" x14ac:dyDescent="0.2">
      <c r="A36" s="89"/>
      <c r="B36" s="89"/>
      <c r="C36" s="89"/>
      <c r="D36" s="89"/>
    </row>
    <row r="37" spans="1:8" x14ac:dyDescent="0.2">
      <c r="A37" s="89"/>
      <c r="B37" s="89"/>
      <c r="C37" s="89"/>
      <c r="D37" s="89"/>
    </row>
    <row r="38" spans="1:8" x14ac:dyDescent="0.2">
      <c r="A38" s="89"/>
      <c r="B38" s="89"/>
      <c r="C38" s="89"/>
      <c r="D38" s="89"/>
    </row>
    <row r="39" spans="1:8" x14ac:dyDescent="0.2">
      <c r="A39" s="89"/>
      <c r="B39" s="89"/>
      <c r="C39" s="89"/>
      <c r="D39" s="89"/>
    </row>
    <row r="40" spans="1:8" x14ac:dyDescent="0.2">
      <c r="A40" s="89"/>
      <c r="B40" s="89"/>
      <c r="C40" s="89"/>
      <c r="D40" s="89"/>
    </row>
    <row r="41" spans="1:8" x14ac:dyDescent="0.2">
      <c r="A41" s="89"/>
      <c r="B41" s="89"/>
      <c r="C41" s="89"/>
      <c r="D41" s="89"/>
    </row>
    <row r="42" spans="1:8" x14ac:dyDescent="0.2">
      <c r="A42" s="89"/>
      <c r="B42" s="89"/>
      <c r="C42" s="89"/>
      <c r="D42" s="89"/>
    </row>
    <row r="43" spans="1:8" x14ac:dyDescent="0.2">
      <c r="A43" s="89"/>
      <c r="B43" s="89"/>
      <c r="C43" s="89"/>
      <c r="D43" s="89"/>
    </row>
    <row r="44" spans="1:8" x14ac:dyDescent="0.2">
      <c r="A44" s="89"/>
      <c r="B44" s="89"/>
      <c r="C44" s="89"/>
      <c r="D44" s="89"/>
    </row>
    <row r="45" spans="1:8" x14ac:dyDescent="0.2">
      <c r="A45" s="89"/>
      <c r="B45" s="89"/>
      <c r="C45" s="89"/>
      <c r="D45" s="89"/>
    </row>
    <row r="46" spans="1:8" x14ac:dyDescent="0.2">
      <c r="A46" s="89"/>
      <c r="B46" s="89"/>
      <c r="C46" s="89"/>
      <c r="D46" s="89"/>
    </row>
    <row r="47" spans="1:8" x14ac:dyDescent="0.2">
      <c r="A47" s="89"/>
      <c r="B47" s="89"/>
      <c r="C47" s="89"/>
      <c r="D47" s="89"/>
    </row>
    <row r="48" spans="1:8" x14ac:dyDescent="0.2">
      <c r="A48" s="89"/>
      <c r="B48" s="89"/>
      <c r="C48" s="89"/>
      <c r="D48" s="89"/>
    </row>
    <row r="49" spans="1:4" x14ac:dyDescent="0.2">
      <c r="A49" s="89"/>
      <c r="B49" s="89"/>
      <c r="C49" s="89"/>
      <c r="D49" s="89"/>
    </row>
    <row r="50" spans="1:4" x14ac:dyDescent="0.2">
      <c r="A50" s="89"/>
      <c r="B50" s="89"/>
      <c r="C50" s="89"/>
      <c r="D50" s="89"/>
    </row>
    <row r="51" spans="1:4" x14ac:dyDescent="0.2">
      <c r="A51" s="89"/>
      <c r="B51" s="89"/>
      <c r="C51" s="89"/>
      <c r="D51" s="89"/>
    </row>
    <row r="52" spans="1:4" x14ac:dyDescent="0.2">
      <c r="A52" s="89"/>
      <c r="B52" s="89"/>
      <c r="C52" s="89"/>
      <c r="D52" s="89"/>
    </row>
    <row r="53" spans="1:4" x14ac:dyDescent="0.2">
      <c r="A53" s="89"/>
      <c r="B53" s="89"/>
      <c r="C53" s="89"/>
      <c r="D53" s="89"/>
    </row>
    <row r="54" spans="1:4" x14ac:dyDescent="0.2">
      <c r="A54" s="89"/>
      <c r="B54" s="89"/>
      <c r="C54" s="89"/>
      <c r="D54" s="89"/>
    </row>
    <row r="55" spans="1:4" x14ac:dyDescent="0.2">
      <c r="A55" s="89"/>
      <c r="B55" s="89"/>
      <c r="C55" s="89"/>
      <c r="D55" s="89"/>
    </row>
    <row r="56" spans="1:4" x14ac:dyDescent="0.2">
      <c r="A56" s="89"/>
      <c r="B56" s="89"/>
      <c r="C56" s="89"/>
      <c r="D56" s="89"/>
    </row>
    <row r="57" spans="1:4" x14ac:dyDescent="0.2">
      <c r="A57" s="89"/>
      <c r="B57" s="89"/>
      <c r="C57" s="89"/>
      <c r="D57" s="89"/>
    </row>
    <row r="58" spans="1:4" x14ac:dyDescent="0.2">
      <c r="A58" s="89"/>
      <c r="B58" s="89"/>
      <c r="C58" s="89"/>
      <c r="D58" s="89"/>
    </row>
    <row r="59" spans="1:4" x14ac:dyDescent="0.2">
      <c r="A59" s="89"/>
      <c r="B59" s="89"/>
      <c r="C59" s="89"/>
      <c r="D59" s="89"/>
    </row>
    <row r="60" spans="1:4" x14ac:dyDescent="0.2">
      <c r="A60" s="89"/>
      <c r="B60" s="89"/>
      <c r="C60" s="89"/>
      <c r="D60" s="89"/>
    </row>
    <row r="61" spans="1:4" x14ac:dyDescent="0.2">
      <c r="A61" s="89"/>
      <c r="B61" s="89"/>
      <c r="C61" s="89"/>
      <c r="D61" s="89"/>
    </row>
    <row r="62" spans="1:4" x14ac:dyDescent="0.2">
      <c r="A62" s="89"/>
      <c r="B62" s="89"/>
      <c r="C62" s="89"/>
      <c r="D62" s="89"/>
    </row>
    <row r="63" spans="1:4" x14ac:dyDescent="0.2">
      <c r="A63" s="89"/>
      <c r="B63" s="89"/>
      <c r="C63" s="89"/>
      <c r="D63" s="89"/>
    </row>
    <row r="64" spans="1:4" x14ac:dyDescent="0.2">
      <c r="A64" s="89"/>
      <c r="B64" s="89"/>
      <c r="C64" s="89"/>
      <c r="D64" s="89"/>
    </row>
    <row r="65" spans="1:4" x14ac:dyDescent="0.2">
      <c r="A65" s="89"/>
      <c r="B65" s="89"/>
      <c r="C65" s="89"/>
      <c r="D65" s="89"/>
    </row>
    <row r="66" spans="1:4" x14ac:dyDescent="0.2">
      <c r="A66" s="89"/>
      <c r="B66" s="89"/>
      <c r="C66" s="89"/>
      <c r="D66" s="89"/>
    </row>
    <row r="67" spans="1:4" x14ac:dyDescent="0.2">
      <c r="A67" s="89"/>
      <c r="B67" s="89"/>
      <c r="C67" s="89"/>
      <c r="D67" s="89"/>
    </row>
    <row r="68" spans="1:4" x14ac:dyDescent="0.2">
      <c r="A68" s="89"/>
      <c r="B68" s="89"/>
      <c r="C68" s="89"/>
      <c r="D68" s="89"/>
    </row>
    <row r="69" spans="1:4" x14ac:dyDescent="0.2">
      <c r="A69" s="89"/>
      <c r="B69" s="89"/>
      <c r="C69" s="89"/>
      <c r="D69" s="89"/>
    </row>
    <row r="70" spans="1:4" x14ac:dyDescent="0.2">
      <c r="A70" s="89"/>
      <c r="B70" s="89"/>
      <c r="C70" s="89"/>
      <c r="D70" s="89"/>
    </row>
    <row r="71" spans="1:4" x14ac:dyDescent="0.2">
      <c r="A71" s="89"/>
      <c r="B71" s="89"/>
      <c r="C71" s="89"/>
      <c r="D71" s="89"/>
    </row>
    <row r="72" spans="1:4" x14ac:dyDescent="0.2">
      <c r="A72" s="89"/>
      <c r="B72" s="89"/>
      <c r="C72" s="89"/>
      <c r="D72" s="89"/>
    </row>
    <row r="73" spans="1:4" x14ac:dyDescent="0.2">
      <c r="A73" s="89"/>
      <c r="B73" s="89"/>
      <c r="C73" s="89"/>
      <c r="D73" s="89"/>
    </row>
    <row r="74" spans="1:4" x14ac:dyDescent="0.2">
      <c r="A74" s="89"/>
      <c r="B74" s="89"/>
      <c r="C74" s="89"/>
      <c r="D74" s="89"/>
    </row>
    <row r="75" spans="1:4" x14ac:dyDescent="0.2">
      <c r="A75" s="89"/>
      <c r="B75" s="89"/>
      <c r="C75" s="89"/>
      <c r="D75" s="89"/>
    </row>
    <row r="76" spans="1:4" x14ac:dyDescent="0.2">
      <c r="A76" s="89"/>
      <c r="B76" s="89"/>
      <c r="C76" s="89"/>
      <c r="D76" s="89"/>
    </row>
    <row r="77" spans="1:4" x14ac:dyDescent="0.2">
      <c r="A77" s="89"/>
      <c r="B77" s="89"/>
      <c r="C77" s="89"/>
      <c r="D77" s="89"/>
    </row>
    <row r="78" spans="1:4" x14ac:dyDescent="0.2">
      <c r="A78" s="89"/>
      <c r="B78" s="89"/>
      <c r="C78" s="89"/>
      <c r="D78" s="89"/>
    </row>
    <row r="79" spans="1:4" x14ac:dyDescent="0.2">
      <c r="A79" s="89"/>
      <c r="B79" s="89"/>
      <c r="C79" s="89"/>
      <c r="D79" s="89"/>
    </row>
    <row r="80" spans="1:4" x14ac:dyDescent="0.2">
      <c r="A80" s="89"/>
      <c r="B80" s="89"/>
      <c r="C80" s="89"/>
      <c r="D80" s="89"/>
    </row>
    <row r="81" spans="1:4" x14ac:dyDescent="0.2">
      <c r="A81" s="89"/>
      <c r="B81" s="89"/>
      <c r="C81" s="89"/>
      <c r="D81" s="89"/>
    </row>
    <row r="82" spans="1:4" x14ac:dyDescent="0.2">
      <c r="A82" s="89"/>
      <c r="B82" s="89"/>
      <c r="C82" s="89"/>
      <c r="D82" s="89"/>
    </row>
    <row r="83" spans="1:4" x14ac:dyDescent="0.2">
      <c r="A83" s="89"/>
      <c r="B83" s="89"/>
      <c r="C83" s="89"/>
      <c r="D83" s="89"/>
    </row>
    <row r="84" spans="1:4" x14ac:dyDescent="0.2">
      <c r="A84" s="89"/>
      <c r="B84" s="89"/>
      <c r="C84" s="89"/>
      <c r="D84" s="89"/>
    </row>
    <row r="85" spans="1:4" x14ac:dyDescent="0.2">
      <c r="A85" s="89"/>
      <c r="B85" s="89"/>
      <c r="C85" s="89"/>
      <c r="D85" s="89"/>
    </row>
    <row r="86" spans="1:4" x14ac:dyDescent="0.2">
      <c r="A86" s="89"/>
      <c r="B86" s="89"/>
      <c r="C86" s="89"/>
      <c r="D86" s="89"/>
    </row>
    <row r="87" spans="1:4" x14ac:dyDescent="0.2">
      <c r="A87" s="89"/>
      <c r="B87" s="89"/>
      <c r="C87" s="89"/>
      <c r="D87" s="89"/>
    </row>
    <row r="88" spans="1:4" x14ac:dyDescent="0.2">
      <c r="A88" s="89"/>
      <c r="B88" s="89"/>
      <c r="C88" s="89"/>
      <c r="D88" s="89"/>
    </row>
    <row r="89" spans="1:4" x14ac:dyDescent="0.2">
      <c r="A89" s="89"/>
      <c r="B89" s="89"/>
      <c r="C89" s="89"/>
      <c r="D89" s="89"/>
    </row>
    <row r="90" spans="1:4" x14ac:dyDescent="0.2">
      <c r="A90" s="89"/>
      <c r="B90" s="89"/>
      <c r="C90" s="89"/>
      <c r="D90" s="89"/>
    </row>
    <row r="91" spans="1:4" x14ac:dyDescent="0.2">
      <c r="A91" s="89"/>
      <c r="B91" s="89"/>
      <c r="C91" s="89"/>
      <c r="D91" s="89"/>
    </row>
    <row r="92" spans="1:4" x14ac:dyDescent="0.2">
      <c r="A92" s="89"/>
      <c r="B92" s="89"/>
      <c r="C92" s="89"/>
      <c r="D92" s="89"/>
    </row>
    <row r="93" spans="1:4" x14ac:dyDescent="0.2">
      <c r="A93" s="89"/>
      <c r="B93" s="89"/>
      <c r="C93" s="89"/>
      <c r="D93" s="89"/>
    </row>
    <row r="94" spans="1:4" x14ac:dyDescent="0.2">
      <c r="A94" s="89"/>
      <c r="B94" s="89"/>
      <c r="C94" s="89"/>
      <c r="D94" s="89"/>
    </row>
    <row r="95" spans="1:4" x14ac:dyDescent="0.2">
      <c r="A95" s="89"/>
      <c r="B95" s="89"/>
      <c r="C95" s="89"/>
      <c r="D95" s="89"/>
    </row>
    <row r="96" spans="1:4" x14ac:dyDescent="0.2">
      <c r="A96" s="89"/>
      <c r="B96" s="89"/>
      <c r="C96" s="89"/>
      <c r="D96" s="89"/>
    </row>
    <row r="97" spans="1:4" x14ac:dyDescent="0.2">
      <c r="A97" s="89"/>
      <c r="B97" s="89"/>
      <c r="C97" s="89"/>
      <c r="D97" s="89"/>
    </row>
    <row r="98" spans="1:4" x14ac:dyDescent="0.2">
      <c r="A98" s="89"/>
      <c r="B98" s="89"/>
      <c r="C98" s="89"/>
      <c r="D98" s="89"/>
    </row>
    <row r="99" spans="1:4" x14ac:dyDescent="0.2">
      <c r="A99" s="89"/>
      <c r="B99" s="89"/>
      <c r="C99" s="89"/>
      <c r="D99" s="89"/>
    </row>
    <row r="100" spans="1:4" x14ac:dyDescent="0.2">
      <c r="A100" s="89"/>
      <c r="B100" s="89"/>
      <c r="C100" s="89"/>
      <c r="D100" s="89"/>
    </row>
    <row r="101" spans="1:4" x14ac:dyDescent="0.2">
      <c r="A101" s="89"/>
      <c r="B101" s="89"/>
      <c r="C101" s="89"/>
      <c r="D101" s="89"/>
    </row>
    <row r="102" spans="1:4" x14ac:dyDescent="0.2">
      <c r="A102" s="89"/>
      <c r="B102" s="89"/>
      <c r="C102" s="89"/>
      <c r="D102" s="89"/>
    </row>
    <row r="103" spans="1:4" x14ac:dyDescent="0.2">
      <c r="A103" s="89"/>
      <c r="B103" s="89"/>
      <c r="C103" s="89"/>
      <c r="D103" s="89"/>
    </row>
    <row r="104" spans="1:4" x14ac:dyDescent="0.2">
      <c r="A104" s="89"/>
      <c r="B104" s="89"/>
      <c r="C104" s="89"/>
      <c r="D104" s="89"/>
    </row>
    <row r="105" spans="1:4" x14ac:dyDescent="0.2">
      <c r="A105" s="89"/>
      <c r="B105" s="89"/>
      <c r="C105" s="89"/>
      <c r="D105" s="89"/>
    </row>
    <row r="106" spans="1:4" x14ac:dyDescent="0.2">
      <c r="A106" s="89"/>
      <c r="B106" s="89"/>
      <c r="C106" s="89"/>
      <c r="D106" s="89"/>
    </row>
    <row r="107" spans="1:4" x14ac:dyDescent="0.2">
      <c r="A107" s="89"/>
      <c r="B107" s="89"/>
      <c r="C107" s="89"/>
      <c r="D107" s="89"/>
    </row>
    <row r="108" spans="1:4" x14ac:dyDescent="0.2">
      <c r="A108" s="89"/>
      <c r="B108" s="89"/>
      <c r="C108" s="89"/>
      <c r="D108" s="89"/>
    </row>
    <row r="109" spans="1:4" x14ac:dyDescent="0.2">
      <c r="A109" s="89"/>
      <c r="B109" s="89"/>
      <c r="C109" s="89"/>
      <c r="D109" s="89"/>
    </row>
    <row r="110" spans="1:4" x14ac:dyDescent="0.2">
      <c r="A110" s="89"/>
      <c r="B110" s="89"/>
      <c r="C110" s="89"/>
      <c r="D110" s="89"/>
    </row>
    <row r="111" spans="1:4" x14ac:dyDescent="0.2">
      <c r="A111" s="89"/>
      <c r="B111" s="89"/>
      <c r="C111" s="89"/>
      <c r="D111" s="89"/>
    </row>
    <row r="112" spans="1:4" x14ac:dyDescent="0.2">
      <c r="A112" s="89"/>
      <c r="B112" s="89"/>
      <c r="C112" s="89"/>
      <c r="D112" s="89"/>
    </row>
    <row r="113" spans="1:4" x14ac:dyDescent="0.2">
      <c r="A113" s="89"/>
      <c r="B113" s="89"/>
      <c r="C113" s="89"/>
      <c r="D113" s="89"/>
    </row>
    <row r="114" spans="1:4" x14ac:dyDescent="0.2">
      <c r="A114" s="89"/>
      <c r="B114" s="89"/>
      <c r="C114" s="89"/>
      <c r="D114" s="89"/>
    </row>
    <row r="115" spans="1:4" x14ac:dyDescent="0.2">
      <c r="A115" s="89"/>
      <c r="B115" s="89"/>
      <c r="C115" s="89"/>
      <c r="D115" s="89"/>
    </row>
    <row r="116" spans="1:4" x14ac:dyDescent="0.2">
      <c r="A116" s="89"/>
      <c r="B116" s="89"/>
      <c r="C116" s="89"/>
      <c r="D116" s="89"/>
    </row>
    <row r="117" spans="1:4" x14ac:dyDescent="0.2">
      <c r="A117" s="89"/>
      <c r="B117" s="89"/>
      <c r="C117" s="89"/>
      <c r="D117" s="89"/>
    </row>
    <row r="118" spans="1:4" x14ac:dyDescent="0.2">
      <c r="A118" s="89"/>
      <c r="B118" s="89"/>
      <c r="C118" s="89"/>
      <c r="D118" s="89"/>
    </row>
    <row r="119" spans="1:4" x14ac:dyDescent="0.2">
      <c r="A119" s="89"/>
      <c r="B119" s="89"/>
      <c r="C119" s="89"/>
      <c r="D119" s="89"/>
    </row>
    <row r="120" spans="1:4" x14ac:dyDescent="0.2">
      <c r="A120" s="89"/>
      <c r="B120" s="89"/>
      <c r="C120" s="89"/>
      <c r="D120" s="89"/>
    </row>
    <row r="121" spans="1:4" x14ac:dyDescent="0.2">
      <c r="A121" s="89"/>
      <c r="B121" s="89"/>
      <c r="C121" s="89"/>
      <c r="D121" s="89"/>
    </row>
    <row r="122" spans="1:4" x14ac:dyDescent="0.2">
      <c r="A122" s="89"/>
      <c r="B122" s="89"/>
      <c r="C122" s="89"/>
      <c r="D122" s="89"/>
    </row>
    <row r="123" spans="1:4" x14ac:dyDescent="0.2">
      <c r="A123" s="89"/>
      <c r="B123" s="89"/>
      <c r="C123" s="89"/>
      <c r="D123" s="89"/>
    </row>
    <row r="124" spans="1:4" x14ac:dyDescent="0.2">
      <c r="A124" s="89"/>
      <c r="B124" s="89"/>
      <c r="C124" s="89"/>
      <c r="D124" s="89"/>
    </row>
    <row r="125" spans="1:4" x14ac:dyDescent="0.2">
      <c r="A125" s="89"/>
      <c r="B125" s="89"/>
      <c r="C125" s="89"/>
      <c r="D125" s="89"/>
    </row>
    <row r="126" spans="1:4" x14ac:dyDescent="0.2">
      <c r="A126" s="89"/>
      <c r="B126" s="89"/>
      <c r="C126" s="89"/>
      <c r="D126" s="89"/>
    </row>
    <row r="127" spans="1:4" x14ac:dyDescent="0.2">
      <c r="A127" s="89"/>
      <c r="B127" s="89"/>
      <c r="C127" s="89"/>
      <c r="D127" s="89"/>
    </row>
    <row r="128" spans="1:4" x14ac:dyDescent="0.2">
      <c r="A128" s="89"/>
      <c r="B128" s="89"/>
      <c r="C128" s="89"/>
      <c r="D128" s="89"/>
    </row>
    <row r="129" spans="1:4" x14ac:dyDescent="0.2">
      <c r="A129" s="89"/>
      <c r="B129" s="89"/>
      <c r="C129" s="89"/>
      <c r="D129" s="89"/>
    </row>
    <row r="130" spans="1:4" x14ac:dyDescent="0.2">
      <c r="A130" s="89"/>
      <c r="B130" s="89"/>
      <c r="C130" s="89"/>
      <c r="D130" s="89"/>
    </row>
    <row r="131" spans="1:4" x14ac:dyDescent="0.2">
      <c r="A131" s="89"/>
      <c r="B131" s="89"/>
      <c r="C131" s="89"/>
      <c r="D131" s="89"/>
    </row>
    <row r="132" spans="1:4" x14ac:dyDescent="0.2">
      <c r="A132" s="89"/>
      <c r="B132" s="89"/>
      <c r="C132" s="89"/>
      <c r="D132" s="89"/>
    </row>
    <row r="133" spans="1:4" x14ac:dyDescent="0.2">
      <c r="A133" s="89"/>
      <c r="B133" s="89"/>
      <c r="C133" s="89"/>
      <c r="D133" s="89"/>
    </row>
    <row r="134" spans="1:4" x14ac:dyDescent="0.2">
      <c r="A134" s="89"/>
      <c r="B134" s="89"/>
      <c r="C134" s="89"/>
      <c r="D134" s="89"/>
    </row>
    <row r="135" spans="1:4" x14ac:dyDescent="0.2">
      <c r="A135" s="89"/>
      <c r="B135" s="89"/>
      <c r="C135" s="89"/>
      <c r="D135" s="89"/>
    </row>
    <row r="136" spans="1:4" x14ac:dyDescent="0.2">
      <c r="A136" s="89"/>
      <c r="B136" s="89"/>
      <c r="C136" s="89"/>
      <c r="D136" s="89"/>
    </row>
    <row r="137" spans="1:4" x14ac:dyDescent="0.2">
      <c r="A137" s="89"/>
      <c r="B137" s="89"/>
      <c r="C137" s="89"/>
      <c r="D137" s="89"/>
    </row>
    <row r="138" spans="1:4" x14ac:dyDescent="0.2">
      <c r="A138" s="89"/>
      <c r="B138" s="89"/>
      <c r="C138" s="89"/>
      <c r="D138" s="89"/>
    </row>
    <row r="139" spans="1:4" x14ac:dyDescent="0.2">
      <c r="A139" s="89"/>
      <c r="B139" s="89"/>
      <c r="C139" s="89"/>
      <c r="D139" s="89"/>
    </row>
    <row r="140" spans="1:4" x14ac:dyDescent="0.2">
      <c r="A140" s="89"/>
      <c r="B140" s="89"/>
      <c r="C140" s="89"/>
      <c r="D140" s="89"/>
    </row>
    <row r="141" spans="1:4" x14ac:dyDescent="0.2">
      <c r="A141" s="89"/>
      <c r="B141" s="89"/>
      <c r="C141" s="89"/>
      <c r="D141" s="89"/>
    </row>
    <row r="142" spans="1:4" x14ac:dyDescent="0.2">
      <c r="A142" s="89"/>
      <c r="B142" s="89"/>
      <c r="C142" s="89"/>
      <c r="D142" s="89"/>
    </row>
    <row r="143" spans="1:4" x14ac:dyDescent="0.2">
      <c r="A143" s="89"/>
      <c r="B143" s="89"/>
      <c r="C143" s="89"/>
      <c r="D143" s="89"/>
    </row>
    <row r="144" spans="1:4" x14ac:dyDescent="0.2">
      <c r="A144" s="89"/>
      <c r="B144" s="89"/>
      <c r="C144" s="89"/>
      <c r="D144" s="89"/>
    </row>
    <row r="145" spans="1:4" x14ac:dyDescent="0.2">
      <c r="A145" s="89"/>
      <c r="B145" s="89"/>
      <c r="C145" s="89"/>
      <c r="D145" s="89"/>
    </row>
    <row r="146" spans="1:4" x14ac:dyDescent="0.2">
      <c r="A146" s="89"/>
      <c r="B146" s="89"/>
      <c r="C146" s="89"/>
      <c r="D146" s="89"/>
    </row>
    <row r="147" spans="1:4" x14ac:dyDescent="0.2">
      <c r="A147" s="89"/>
      <c r="B147" s="89"/>
      <c r="C147" s="89"/>
      <c r="D147" s="89"/>
    </row>
    <row r="148" spans="1:4" x14ac:dyDescent="0.2">
      <c r="A148" s="89"/>
      <c r="B148" s="89"/>
      <c r="C148" s="89"/>
      <c r="D148" s="89"/>
    </row>
    <row r="149" spans="1:4" x14ac:dyDescent="0.2">
      <c r="A149" s="89"/>
      <c r="B149" s="89"/>
      <c r="C149" s="89"/>
      <c r="D149" s="89"/>
    </row>
    <row r="150" spans="1:4" x14ac:dyDescent="0.2">
      <c r="A150" s="89"/>
      <c r="B150" s="89"/>
      <c r="C150" s="89"/>
      <c r="D150" s="89"/>
    </row>
    <row r="151" spans="1:4" x14ac:dyDescent="0.2">
      <c r="A151" s="89"/>
      <c r="B151" s="89"/>
      <c r="C151" s="89"/>
      <c r="D151" s="89"/>
    </row>
    <row r="152" spans="1:4" x14ac:dyDescent="0.2">
      <c r="A152" s="89"/>
      <c r="B152" s="89"/>
      <c r="C152" s="89"/>
      <c r="D152" s="89"/>
    </row>
    <row r="153" spans="1:4" x14ac:dyDescent="0.2">
      <c r="A153" s="89"/>
      <c r="B153" s="89"/>
      <c r="C153" s="89"/>
      <c r="D153" s="89"/>
    </row>
    <row r="154" spans="1:4" x14ac:dyDescent="0.2">
      <c r="A154" s="89"/>
      <c r="B154" s="89"/>
      <c r="C154" s="89"/>
      <c r="D154" s="89"/>
    </row>
    <row r="155" spans="1:4" x14ac:dyDescent="0.2">
      <c r="A155" s="89"/>
      <c r="B155" s="89"/>
      <c r="C155" s="89"/>
      <c r="D155" s="89"/>
    </row>
    <row r="156" spans="1:4" x14ac:dyDescent="0.2">
      <c r="A156" s="89"/>
      <c r="B156" s="89"/>
      <c r="C156" s="89"/>
      <c r="D156" s="89"/>
    </row>
    <row r="157" spans="1:4" x14ac:dyDescent="0.2">
      <c r="A157" s="89"/>
      <c r="B157" s="89"/>
      <c r="C157" s="89"/>
      <c r="D157" s="89"/>
    </row>
    <row r="158" spans="1:4" x14ac:dyDescent="0.2">
      <c r="A158" s="89"/>
      <c r="B158" s="89"/>
      <c r="C158" s="89"/>
      <c r="D158" s="89"/>
    </row>
    <row r="159" spans="1:4" x14ac:dyDescent="0.2">
      <c r="A159" s="89"/>
      <c r="B159" s="89"/>
      <c r="C159" s="89"/>
      <c r="D159" s="89"/>
    </row>
    <row r="160" spans="1:4" x14ac:dyDescent="0.2">
      <c r="A160" s="89"/>
      <c r="B160" s="89"/>
      <c r="C160" s="89"/>
      <c r="D160" s="89"/>
    </row>
    <row r="161" spans="1:4" x14ac:dyDescent="0.2">
      <c r="A161" s="89"/>
      <c r="B161" s="89"/>
      <c r="C161" s="89"/>
      <c r="D161" s="89"/>
    </row>
    <row r="162" spans="1:4" x14ac:dyDescent="0.2">
      <c r="A162" s="89"/>
      <c r="B162" s="89"/>
      <c r="C162" s="89"/>
      <c r="D162" s="89"/>
    </row>
    <row r="163" spans="1:4" x14ac:dyDescent="0.2">
      <c r="A163" s="89"/>
      <c r="B163" s="89"/>
      <c r="C163" s="89"/>
      <c r="D163" s="89"/>
    </row>
    <row r="164" spans="1:4" x14ac:dyDescent="0.2">
      <c r="A164" s="89"/>
      <c r="B164" s="89"/>
      <c r="C164" s="89"/>
      <c r="D164" s="89"/>
    </row>
    <row r="165" spans="1:4" x14ac:dyDescent="0.2">
      <c r="A165" s="89"/>
      <c r="B165" s="89"/>
      <c r="C165" s="89"/>
      <c r="D165" s="89"/>
    </row>
    <row r="166" spans="1:4" x14ac:dyDescent="0.2">
      <c r="A166" s="89"/>
      <c r="B166" s="89"/>
      <c r="C166" s="89"/>
      <c r="D166" s="89"/>
    </row>
    <row r="167" spans="1:4" x14ac:dyDescent="0.2">
      <c r="A167" s="89"/>
      <c r="B167" s="89"/>
      <c r="C167" s="89"/>
      <c r="D167" s="89"/>
    </row>
    <row r="168" spans="1:4" x14ac:dyDescent="0.2">
      <c r="A168" s="89"/>
      <c r="B168" s="89"/>
      <c r="C168" s="89"/>
      <c r="D168" s="89"/>
    </row>
    <row r="169" spans="1:4" x14ac:dyDescent="0.2">
      <c r="A169" s="89"/>
      <c r="B169" s="89"/>
      <c r="C169" s="89"/>
      <c r="D169" s="89"/>
    </row>
    <row r="170" spans="1:4" x14ac:dyDescent="0.2">
      <c r="A170" s="89"/>
      <c r="B170" s="89"/>
      <c r="C170" s="89"/>
      <c r="D170" s="89"/>
    </row>
    <row r="171" spans="1:4" x14ac:dyDescent="0.2">
      <c r="A171" s="89"/>
      <c r="B171" s="89"/>
      <c r="C171" s="89"/>
      <c r="D171" s="89"/>
    </row>
    <row r="172" spans="1:4" x14ac:dyDescent="0.2">
      <c r="A172" s="89"/>
      <c r="B172" s="89"/>
      <c r="C172" s="89"/>
      <c r="D172" s="89"/>
    </row>
    <row r="173" spans="1:4" x14ac:dyDescent="0.2">
      <c r="A173" s="89"/>
      <c r="B173" s="89"/>
      <c r="C173" s="89"/>
      <c r="D173" s="89"/>
    </row>
    <row r="174" spans="1:4" x14ac:dyDescent="0.2">
      <c r="A174" s="89"/>
      <c r="B174" s="89"/>
      <c r="C174" s="89"/>
      <c r="D174" s="89"/>
    </row>
    <row r="175" spans="1:4" x14ac:dyDescent="0.2">
      <c r="A175" s="89"/>
      <c r="B175" s="89"/>
      <c r="C175" s="89"/>
      <c r="D175" s="89"/>
    </row>
    <row r="176" spans="1:4" x14ac:dyDescent="0.2">
      <c r="A176" s="89"/>
      <c r="B176" s="89"/>
      <c r="C176" s="89"/>
      <c r="D176" s="89"/>
    </row>
    <row r="177" spans="1:4" x14ac:dyDescent="0.2">
      <c r="A177" s="89"/>
      <c r="B177" s="89"/>
      <c r="C177" s="89"/>
      <c r="D177" s="89"/>
    </row>
    <row r="178" spans="1:4" x14ac:dyDescent="0.2">
      <c r="A178" s="89"/>
      <c r="B178" s="89"/>
      <c r="C178" s="89"/>
      <c r="D178" s="89"/>
    </row>
    <row r="179" spans="1:4" x14ac:dyDescent="0.2">
      <c r="A179" s="89"/>
      <c r="B179" s="89"/>
      <c r="C179" s="89"/>
      <c r="D179" s="89"/>
    </row>
    <row r="180" spans="1:4" x14ac:dyDescent="0.2">
      <c r="A180" s="89"/>
      <c r="B180" s="89"/>
      <c r="C180" s="89"/>
      <c r="D180" s="89"/>
    </row>
    <row r="181" spans="1:4" x14ac:dyDescent="0.2">
      <c r="A181" s="89"/>
      <c r="B181" s="89"/>
      <c r="C181" s="89"/>
      <c r="D181" s="89"/>
    </row>
    <row r="182" spans="1:4" x14ac:dyDescent="0.2">
      <c r="A182" s="89"/>
      <c r="B182" s="89"/>
      <c r="C182" s="89"/>
      <c r="D182" s="89"/>
    </row>
    <row r="183" spans="1:4" x14ac:dyDescent="0.2">
      <c r="A183" s="89"/>
      <c r="B183" s="89"/>
      <c r="C183" s="89"/>
      <c r="D183" s="89"/>
    </row>
    <row r="184" spans="1:4" x14ac:dyDescent="0.2">
      <c r="A184" s="89"/>
      <c r="B184" s="89"/>
      <c r="C184" s="89"/>
      <c r="D184" s="89"/>
    </row>
    <row r="185" spans="1:4" x14ac:dyDescent="0.2">
      <c r="A185" s="89"/>
      <c r="B185" s="89"/>
      <c r="C185" s="89"/>
      <c r="D185" s="89"/>
    </row>
    <row r="186" spans="1:4" x14ac:dyDescent="0.2">
      <c r="A186" s="89"/>
      <c r="B186" s="89"/>
      <c r="C186" s="89"/>
      <c r="D186" s="89"/>
    </row>
    <row r="187" spans="1:4" x14ac:dyDescent="0.2">
      <c r="A187" s="89"/>
      <c r="B187" s="89"/>
      <c r="C187" s="89"/>
      <c r="D187" s="89"/>
    </row>
    <row r="188" spans="1:4" x14ac:dyDescent="0.2">
      <c r="A188" s="89"/>
      <c r="B188" s="89"/>
      <c r="C188" s="89"/>
      <c r="D188" s="89"/>
    </row>
    <row r="189" spans="1:4" x14ac:dyDescent="0.2">
      <c r="A189" s="89"/>
      <c r="B189" s="89"/>
      <c r="C189" s="89"/>
      <c r="D189" s="89"/>
    </row>
    <row r="190" spans="1:4" x14ac:dyDescent="0.2">
      <c r="A190" s="89"/>
      <c r="B190" s="89"/>
      <c r="C190" s="89"/>
      <c r="D190" s="89"/>
    </row>
    <row r="191" spans="1:4" x14ac:dyDescent="0.2">
      <c r="A191" s="89"/>
      <c r="B191" s="89"/>
      <c r="C191" s="89"/>
      <c r="D191" s="89"/>
    </row>
    <row r="192" spans="1:4" x14ac:dyDescent="0.2">
      <c r="A192" s="89"/>
      <c r="B192" s="89"/>
      <c r="C192" s="89"/>
      <c r="D192" s="89"/>
    </row>
    <row r="193" spans="1:4" x14ac:dyDescent="0.2">
      <c r="A193" s="89"/>
      <c r="B193" s="89"/>
      <c r="C193" s="89"/>
      <c r="D193" s="89"/>
    </row>
    <row r="194" spans="1:4" x14ac:dyDescent="0.2">
      <c r="A194" s="89"/>
      <c r="B194" s="89"/>
      <c r="C194" s="89"/>
      <c r="D194" s="89"/>
    </row>
    <row r="195" spans="1:4" x14ac:dyDescent="0.2">
      <c r="A195" s="89"/>
      <c r="B195" s="89"/>
      <c r="C195" s="89"/>
      <c r="D195" s="89"/>
    </row>
    <row r="196" spans="1:4" x14ac:dyDescent="0.2">
      <c r="A196" s="89"/>
      <c r="B196" s="89"/>
      <c r="C196" s="89"/>
      <c r="D196" s="89"/>
    </row>
    <row r="197" spans="1:4" x14ac:dyDescent="0.2">
      <c r="A197" s="89"/>
      <c r="B197" s="89"/>
      <c r="C197" s="89"/>
      <c r="D197" s="89"/>
    </row>
    <row r="198" spans="1:4" x14ac:dyDescent="0.2">
      <c r="A198" s="89"/>
      <c r="B198" s="89"/>
      <c r="C198" s="89"/>
      <c r="D198" s="89"/>
    </row>
    <row r="199" spans="1:4" x14ac:dyDescent="0.2">
      <c r="A199" s="89"/>
      <c r="B199" s="89"/>
      <c r="C199" s="89"/>
      <c r="D199" s="89"/>
    </row>
    <row r="200" spans="1:4" x14ac:dyDescent="0.2">
      <c r="A200" s="89"/>
      <c r="B200" s="89"/>
      <c r="C200" s="89"/>
      <c r="D200" s="89"/>
    </row>
    <row r="201" spans="1:4" x14ac:dyDescent="0.2">
      <c r="A201" s="89"/>
      <c r="B201" s="89"/>
      <c r="C201" s="89"/>
      <c r="D201" s="89"/>
    </row>
    <row r="202" spans="1:4" x14ac:dyDescent="0.2">
      <c r="A202" s="89"/>
      <c r="B202" s="89"/>
      <c r="C202" s="89"/>
      <c r="D202" s="89"/>
    </row>
    <row r="203" spans="1:4" x14ac:dyDescent="0.2">
      <c r="A203" s="89"/>
      <c r="B203" s="89"/>
      <c r="C203" s="89"/>
      <c r="D203" s="89"/>
    </row>
    <row r="204" spans="1:4" x14ac:dyDescent="0.2">
      <c r="A204" s="89"/>
      <c r="B204" s="89"/>
      <c r="C204" s="89"/>
      <c r="D204" s="89"/>
    </row>
    <row r="205" spans="1:4" x14ac:dyDescent="0.2">
      <c r="A205" s="89"/>
      <c r="B205" s="89"/>
      <c r="C205" s="89"/>
      <c r="D205" s="89"/>
    </row>
    <row r="206" spans="1:4" x14ac:dyDescent="0.2">
      <c r="A206" s="89"/>
      <c r="B206" s="89"/>
      <c r="C206" s="89"/>
      <c r="D206" s="89"/>
    </row>
    <row r="207" spans="1:4" x14ac:dyDescent="0.2">
      <c r="A207" s="89"/>
      <c r="B207" s="89"/>
      <c r="C207" s="89"/>
      <c r="D207" s="89"/>
    </row>
    <row r="208" spans="1:4" x14ac:dyDescent="0.2">
      <c r="A208" s="89"/>
      <c r="B208" s="89"/>
      <c r="C208" s="89"/>
      <c r="D208" s="89"/>
    </row>
    <row r="209" spans="1:4" x14ac:dyDescent="0.2">
      <c r="A209" s="89"/>
      <c r="B209" s="89"/>
      <c r="C209" s="89"/>
      <c r="D209" s="89"/>
    </row>
    <row r="210" spans="1:4" x14ac:dyDescent="0.2">
      <c r="A210" s="89"/>
      <c r="B210" s="89"/>
      <c r="C210" s="89"/>
      <c r="D210" s="89"/>
    </row>
    <row r="211" spans="1:4" x14ac:dyDescent="0.2">
      <c r="A211" s="89"/>
      <c r="B211" s="89"/>
      <c r="C211" s="89"/>
      <c r="D211" s="89"/>
    </row>
    <row r="212" spans="1:4" x14ac:dyDescent="0.2">
      <c r="A212" s="89"/>
      <c r="B212" s="89"/>
      <c r="C212" s="89"/>
      <c r="D212" s="89"/>
    </row>
    <row r="213" spans="1:4" x14ac:dyDescent="0.2">
      <c r="A213" s="89"/>
      <c r="B213" s="89"/>
      <c r="C213" s="89"/>
      <c r="D213" s="89"/>
    </row>
    <row r="214" spans="1:4" x14ac:dyDescent="0.2">
      <c r="A214" s="89"/>
      <c r="B214" s="89"/>
      <c r="C214" s="89"/>
      <c r="D214" s="89"/>
    </row>
    <row r="215" spans="1:4" x14ac:dyDescent="0.2">
      <c r="A215" s="89"/>
      <c r="B215" s="89"/>
      <c r="C215" s="89"/>
      <c r="D215" s="89"/>
    </row>
    <row r="216" spans="1:4" x14ac:dyDescent="0.2">
      <c r="A216" s="89"/>
      <c r="B216" s="89"/>
      <c r="C216" s="89"/>
      <c r="D216" s="89"/>
    </row>
    <row r="217" spans="1:4" x14ac:dyDescent="0.2">
      <c r="A217" s="89"/>
      <c r="B217" s="89"/>
      <c r="C217" s="89"/>
      <c r="D217" s="89"/>
    </row>
    <row r="218" spans="1:4" x14ac:dyDescent="0.2">
      <c r="A218" s="89"/>
      <c r="B218" s="89"/>
      <c r="C218" s="89"/>
      <c r="D218" s="89"/>
    </row>
    <row r="219" spans="1:4" x14ac:dyDescent="0.2">
      <c r="A219" s="89"/>
      <c r="B219" s="89"/>
      <c r="C219" s="89"/>
      <c r="D219" s="89"/>
    </row>
    <row r="220" spans="1:4" x14ac:dyDescent="0.2">
      <c r="A220" s="89"/>
      <c r="B220" s="89"/>
      <c r="C220" s="89"/>
      <c r="D220" s="89"/>
    </row>
    <row r="221" spans="1:4" x14ac:dyDescent="0.2">
      <c r="A221" s="89"/>
      <c r="B221" s="89"/>
      <c r="C221" s="89"/>
      <c r="D221" s="89"/>
    </row>
    <row r="222" spans="1:4" x14ac:dyDescent="0.2">
      <c r="A222" s="89"/>
      <c r="B222" s="89"/>
      <c r="C222" s="89"/>
      <c r="D222" s="89"/>
    </row>
    <row r="223" spans="1:4" x14ac:dyDescent="0.2">
      <c r="A223" s="89"/>
      <c r="B223" s="89"/>
      <c r="C223" s="89"/>
      <c r="D223" s="89"/>
    </row>
    <row r="224" spans="1:4" x14ac:dyDescent="0.2">
      <c r="A224" s="89"/>
      <c r="B224" s="89"/>
      <c r="C224" s="89"/>
      <c r="D224" s="89"/>
    </row>
    <row r="225" spans="1:4" x14ac:dyDescent="0.2">
      <c r="A225" s="89"/>
      <c r="B225" s="89"/>
      <c r="C225" s="89"/>
      <c r="D225" s="89"/>
    </row>
    <row r="226" spans="1:4" x14ac:dyDescent="0.2">
      <c r="A226" s="89"/>
      <c r="B226" s="89"/>
      <c r="C226" s="89"/>
      <c r="D226" s="89"/>
    </row>
    <row r="227" spans="1:4" x14ac:dyDescent="0.2">
      <c r="A227" s="89"/>
      <c r="B227" s="89"/>
      <c r="C227" s="89"/>
      <c r="D227" s="89"/>
    </row>
    <row r="228" spans="1:4" x14ac:dyDescent="0.2">
      <c r="A228" s="89"/>
      <c r="B228" s="89"/>
      <c r="C228" s="89"/>
      <c r="D228" s="89"/>
    </row>
    <row r="229" spans="1:4" x14ac:dyDescent="0.2">
      <c r="A229" s="89"/>
      <c r="B229" s="89"/>
      <c r="C229" s="89"/>
      <c r="D229" s="89"/>
    </row>
    <row r="230" spans="1:4" x14ac:dyDescent="0.2">
      <c r="A230" s="89"/>
      <c r="B230" s="89"/>
      <c r="C230" s="89"/>
      <c r="D230" s="89"/>
    </row>
    <row r="231" spans="1:4" x14ac:dyDescent="0.2">
      <c r="A231" s="89"/>
      <c r="B231" s="89"/>
      <c r="C231" s="89"/>
      <c r="D231" s="89"/>
    </row>
    <row r="232" spans="1:4" x14ac:dyDescent="0.2">
      <c r="A232" s="89"/>
      <c r="B232" s="89"/>
      <c r="C232" s="89"/>
      <c r="D232" s="89"/>
    </row>
    <row r="233" spans="1:4" x14ac:dyDescent="0.2">
      <c r="A233" s="89"/>
      <c r="B233" s="89"/>
      <c r="C233" s="89"/>
      <c r="D233" s="89"/>
    </row>
    <row r="234" spans="1:4" x14ac:dyDescent="0.2">
      <c r="A234" s="89"/>
      <c r="B234" s="89"/>
      <c r="C234" s="89"/>
      <c r="D234" s="89"/>
    </row>
    <row r="235" spans="1:4" x14ac:dyDescent="0.2">
      <c r="A235" s="89"/>
      <c r="B235" s="89"/>
      <c r="C235" s="89"/>
      <c r="D235" s="89"/>
    </row>
    <row r="236" spans="1:4" x14ac:dyDescent="0.2">
      <c r="A236" s="89"/>
      <c r="B236" s="89"/>
      <c r="C236" s="89"/>
      <c r="D236" s="89"/>
    </row>
    <row r="237" spans="1:4" x14ac:dyDescent="0.2">
      <c r="A237" s="89"/>
      <c r="B237" s="89"/>
      <c r="C237" s="89"/>
      <c r="D237" s="89"/>
    </row>
    <row r="238" spans="1:4" x14ac:dyDescent="0.2">
      <c r="A238" s="89"/>
      <c r="B238" s="89"/>
      <c r="C238" s="89"/>
      <c r="D238" s="89"/>
    </row>
    <row r="239" spans="1:4" x14ac:dyDescent="0.2">
      <c r="A239" s="89"/>
      <c r="B239" s="89"/>
      <c r="C239" s="89"/>
      <c r="D239" s="89"/>
    </row>
    <row r="240" spans="1:4" x14ac:dyDescent="0.2">
      <c r="A240" s="89"/>
      <c r="B240" s="89"/>
      <c r="C240" s="89"/>
      <c r="D240" s="89"/>
    </row>
    <row r="241" spans="1:4" x14ac:dyDescent="0.2">
      <c r="A241" s="89"/>
      <c r="B241" s="89"/>
      <c r="C241" s="89"/>
      <c r="D241" s="89"/>
    </row>
    <row r="242" spans="1:4" x14ac:dyDescent="0.2">
      <c r="A242" s="89"/>
      <c r="B242" s="89"/>
      <c r="C242" s="89"/>
      <c r="D242" s="89"/>
    </row>
    <row r="243" spans="1:4" x14ac:dyDescent="0.2">
      <c r="A243" s="89"/>
      <c r="B243" s="89"/>
      <c r="C243" s="89"/>
      <c r="D243" s="89"/>
    </row>
    <row r="244" spans="1:4" x14ac:dyDescent="0.2">
      <c r="A244" s="89"/>
      <c r="B244" s="89"/>
      <c r="C244" s="89"/>
      <c r="D244" s="89"/>
    </row>
    <row r="245" spans="1:4" x14ac:dyDescent="0.2">
      <c r="A245" s="89"/>
      <c r="B245" s="89"/>
      <c r="C245" s="89"/>
      <c r="D245" s="89"/>
    </row>
    <row r="246" spans="1:4" x14ac:dyDescent="0.2">
      <c r="A246" s="89"/>
      <c r="B246" s="89"/>
      <c r="C246" s="89"/>
      <c r="D246" s="89"/>
    </row>
    <row r="247" spans="1:4" x14ac:dyDescent="0.2">
      <c r="A247" s="89"/>
      <c r="B247" s="89"/>
      <c r="C247" s="89"/>
      <c r="D247" s="89"/>
    </row>
    <row r="248" spans="1:4" x14ac:dyDescent="0.2">
      <c r="A248" s="89"/>
      <c r="B248" s="89"/>
      <c r="C248" s="89"/>
      <c r="D248" s="89"/>
    </row>
    <row r="249" spans="1:4" x14ac:dyDescent="0.2">
      <c r="A249" s="89"/>
      <c r="B249" s="89"/>
      <c r="C249" s="89"/>
      <c r="D249" s="89"/>
    </row>
    <row r="250" spans="1:4" x14ac:dyDescent="0.2">
      <c r="A250" s="89"/>
      <c r="B250" s="89"/>
      <c r="C250" s="89"/>
      <c r="D250" s="89"/>
    </row>
    <row r="251" spans="1:4" x14ac:dyDescent="0.2">
      <c r="A251" s="89"/>
      <c r="B251" s="89"/>
      <c r="C251" s="89"/>
      <c r="D251" s="89"/>
    </row>
    <row r="252" spans="1:4" x14ac:dyDescent="0.2">
      <c r="A252" s="89"/>
      <c r="B252" s="89"/>
      <c r="C252" s="89"/>
      <c r="D252" s="89"/>
    </row>
    <row r="253" spans="1:4" x14ac:dyDescent="0.2">
      <c r="A253" s="89"/>
      <c r="B253" s="89"/>
      <c r="C253" s="89"/>
      <c r="D253" s="89"/>
    </row>
    <row r="254" spans="1:4" x14ac:dyDescent="0.2">
      <c r="A254" s="89"/>
      <c r="B254" s="89"/>
      <c r="C254" s="89"/>
      <c r="D254" s="89"/>
    </row>
    <row r="255" spans="1:4" x14ac:dyDescent="0.2">
      <c r="A255" s="89"/>
      <c r="B255" s="89"/>
      <c r="C255" s="89"/>
      <c r="D255" s="89"/>
    </row>
    <row r="256" spans="1:4" x14ac:dyDescent="0.2">
      <c r="A256" s="89"/>
      <c r="B256" s="89"/>
      <c r="C256" s="89"/>
      <c r="D256" s="89"/>
    </row>
    <row r="257" spans="1:4" x14ac:dyDescent="0.2">
      <c r="A257" s="89"/>
      <c r="B257" s="89"/>
      <c r="C257" s="89"/>
      <c r="D257" s="89"/>
    </row>
    <row r="258" spans="1:4" x14ac:dyDescent="0.2">
      <c r="A258" s="89"/>
      <c r="B258" s="89"/>
      <c r="C258" s="89"/>
      <c r="D258" s="89"/>
    </row>
    <row r="259" spans="1:4" x14ac:dyDescent="0.2">
      <c r="A259" s="89"/>
      <c r="B259" s="89"/>
      <c r="C259" s="89"/>
      <c r="D259" s="89"/>
    </row>
    <row r="260" spans="1:4" x14ac:dyDescent="0.2">
      <c r="A260" s="89"/>
      <c r="B260" s="89"/>
      <c r="C260" s="89"/>
      <c r="D260" s="89"/>
    </row>
    <row r="261" spans="1:4" x14ac:dyDescent="0.2">
      <c r="A261" s="89"/>
      <c r="B261" s="89"/>
      <c r="C261" s="89"/>
      <c r="D261" s="89"/>
    </row>
    <row r="262" spans="1:4" x14ac:dyDescent="0.2">
      <c r="A262" s="89"/>
      <c r="B262" s="89"/>
      <c r="C262" s="89"/>
      <c r="D262" s="89"/>
    </row>
    <row r="263" spans="1:4" x14ac:dyDescent="0.2">
      <c r="A263" s="89"/>
      <c r="B263" s="89"/>
      <c r="C263" s="89"/>
      <c r="D263" s="89"/>
    </row>
    <row r="264" spans="1:4" x14ac:dyDescent="0.2">
      <c r="A264" s="89"/>
      <c r="B264" s="89"/>
      <c r="C264" s="89"/>
      <c r="D264" s="89"/>
    </row>
    <row r="265" spans="1:4" x14ac:dyDescent="0.2">
      <c r="A265" s="89"/>
      <c r="B265" s="89"/>
      <c r="C265" s="89"/>
      <c r="D265" s="89"/>
    </row>
    <row r="266" spans="1:4" x14ac:dyDescent="0.2">
      <c r="A266" s="89"/>
      <c r="B266" s="89"/>
      <c r="C266" s="89"/>
      <c r="D266" s="89"/>
    </row>
    <row r="267" spans="1:4" x14ac:dyDescent="0.2">
      <c r="A267" s="89"/>
      <c r="B267" s="89"/>
      <c r="C267" s="89"/>
      <c r="D267" s="89"/>
    </row>
    <row r="268" spans="1:4" x14ac:dyDescent="0.2">
      <c r="A268" s="89"/>
      <c r="B268" s="89"/>
      <c r="C268" s="89"/>
      <c r="D268" s="89"/>
    </row>
    <row r="269" spans="1:4" x14ac:dyDescent="0.2">
      <c r="A269" s="89"/>
      <c r="B269" s="89"/>
      <c r="C269" s="89"/>
      <c r="D269" s="89"/>
    </row>
    <row r="270" spans="1:4" x14ac:dyDescent="0.2">
      <c r="A270" s="89"/>
      <c r="B270" s="89"/>
      <c r="C270" s="89"/>
      <c r="D270" s="89"/>
    </row>
    <row r="271" spans="1:4" x14ac:dyDescent="0.2">
      <c r="A271" s="89"/>
      <c r="B271" s="89"/>
      <c r="C271" s="89"/>
      <c r="D271" s="89"/>
    </row>
    <row r="272" spans="1:4" x14ac:dyDescent="0.2">
      <c r="A272" s="89"/>
      <c r="B272" s="89"/>
      <c r="C272" s="89"/>
      <c r="D272" s="89"/>
    </row>
    <row r="273" spans="1:4" x14ac:dyDescent="0.2">
      <c r="A273" s="89"/>
      <c r="B273" s="89"/>
      <c r="C273" s="89"/>
      <c r="D273" s="89"/>
    </row>
    <row r="274" spans="1:4" x14ac:dyDescent="0.2">
      <c r="A274" s="89"/>
      <c r="B274" s="89"/>
      <c r="C274" s="89"/>
      <c r="D274" s="89"/>
    </row>
    <row r="275" spans="1:4" x14ac:dyDescent="0.2">
      <c r="A275" s="89"/>
      <c r="B275" s="89"/>
      <c r="C275" s="89"/>
      <c r="D275" s="89"/>
    </row>
    <row r="276" spans="1:4" x14ac:dyDescent="0.2">
      <c r="A276" s="89"/>
      <c r="B276" s="89"/>
      <c r="C276" s="89"/>
      <c r="D276" s="89"/>
    </row>
    <row r="277" spans="1:4" x14ac:dyDescent="0.2">
      <c r="A277" s="89"/>
      <c r="B277" s="89"/>
      <c r="C277" s="89"/>
      <c r="D277" s="89"/>
    </row>
    <row r="278" spans="1:4" x14ac:dyDescent="0.2">
      <c r="A278" s="89"/>
      <c r="B278" s="89"/>
      <c r="C278" s="89"/>
      <c r="D278" s="89"/>
    </row>
    <row r="279" spans="1:4" x14ac:dyDescent="0.2">
      <c r="A279" s="89"/>
      <c r="B279" s="89"/>
      <c r="C279" s="89"/>
      <c r="D279" s="89"/>
    </row>
    <row r="280" spans="1:4" x14ac:dyDescent="0.2">
      <c r="A280" s="89"/>
      <c r="B280" s="89"/>
      <c r="C280" s="89"/>
      <c r="D280" s="89"/>
    </row>
    <row r="281" spans="1:4" x14ac:dyDescent="0.2">
      <c r="A281" s="89"/>
      <c r="B281" s="89"/>
      <c r="C281" s="89"/>
      <c r="D281" s="89"/>
    </row>
    <row r="282" spans="1:4" x14ac:dyDescent="0.2">
      <c r="A282" s="89"/>
      <c r="B282" s="89"/>
      <c r="C282" s="89"/>
      <c r="D282" s="89"/>
    </row>
    <row r="283" spans="1:4" x14ac:dyDescent="0.2">
      <c r="A283" s="89"/>
      <c r="B283" s="89"/>
      <c r="C283" s="89"/>
      <c r="D283" s="89"/>
    </row>
    <row r="284" spans="1:4" x14ac:dyDescent="0.2">
      <c r="A284" s="89"/>
      <c r="B284" s="89"/>
      <c r="C284" s="89"/>
      <c r="D284" s="89"/>
    </row>
    <row r="285" spans="1:4" x14ac:dyDescent="0.2">
      <c r="A285" s="89"/>
      <c r="B285" s="89"/>
      <c r="C285" s="89"/>
      <c r="D285" s="89"/>
    </row>
    <row r="286" spans="1:4" x14ac:dyDescent="0.2">
      <c r="A286" s="89"/>
      <c r="B286" s="89"/>
      <c r="C286" s="89"/>
      <c r="D286" s="89"/>
    </row>
    <row r="287" spans="1:4" x14ac:dyDescent="0.2">
      <c r="A287" s="89"/>
      <c r="B287" s="89"/>
      <c r="C287" s="89"/>
      <c r="D287" s="89"/>
    </row>
    <row r="288" spans="1:4" x14ac:dyDescent="0.2">
      <c r="A288" s="89"/>
      <c r="B288" s="89"/>
      <c r="C288" s="89"/>
      <c r="D288" s="89"/>
    </row>
    <row r="289" spans="1:4" x14ac:dyDescent="0.2">
      <c r="A289" s="89"/>
      <c r="B289" s="89"/>
      <c r="C289" s="89"/>
      <c r="D289" s="89"/>
    </row>
    <row r="290" spans="1:4" x14ac:dyDescent="0.2">
      <c r="A290" s="89"/>
      <c r="B290" s="89"/>
      <c r="C290" s="89"/>
      <c r="D290" s="89"/>
    </row>
    <row r="291" spans="1:4" x14ac:dyDescent="0.2">
      <c r="A291" s="89"/>
      <c r="B291" s="89"/>
      <c r="C291" s="89"/>
      <c r="D291" s="89"/>
    </row>
    <row r="292" spans="1:4" x14ac:dyDescent="0.2">
      <c r="A292" s="89"/>
      <c r="B292" s="89"/>
      <c r="C292" s="89"/>
      <c r="D292" s="89"/>
    </row>
    <row r="293" spans="1:4" x14ac:dyDescent="0.2">
      <c r="A293" s="89"/>
      <c r="B293" s="89"/>
      <c r="C293" s="89"/>
      <c r="D293" s="89"/>
    </row>
    <row r="294" spans="1:4" x14ac:dyDescent="0.2">
      <c r="A294" s="89"/>
      <c r="B294" s="89"/>
      <c r="C294" s="89"/>
      <c r="D294" s="89"/>
    </row>
    <row r="295" spans="1:4" x14ac:dyDescent="0.2">
      <c r="A295" s="89"/>
      <c r="B295" s="89"/>
      <c r="C295" s="89"/>
      <c r="D295" s="89"/>
    </row>
    <row r="296" spans="1:4" x14ac:dyDescent="0.2">
      <c r="A296" s="89"/>
      <c r="B296" s="89"/>
      <c r="C296" s="89"/>
      <c r="D296" s="89"/>
    </row>
    <row r="297" spans="1:4" x14ac:dyDescent="0.2">
      <c r="A297" s="89"/>
      <c r="B297" s="89"/>
      <c r="C297" s="89"/>
      <c r="D297" s="89"/>
    </row>
    <row r="298" spans="1:4" x14ac:dyDescent="0.2">
      <c r="A298" s="89"/>
      <c r="B298" s="89"/>
      <c r="C298" s="89"/>
      <c r="D298" s="89"/>
    </row>
    <row r="299" spans="1:4" x14ac:dyDescent="0.2">
      <c r="A299" s="89"/>
      <c r="B299" s="89"/>
      <c r="C299" s="89"/>
      <c r="D299" s="89"/>
    </row>
    <row r="300" spans="1:4" x14ac:dyDescent="0.2">
      <c r="A300" s="89"/>
      <c r="B300" s="89"/>
      <c r="C300" s="89"/>
      <c r="D300" s="89"/>
    </row>
    <row r="301" spans="1:4" x14ac:dyDescent="0.2">
      <c r="A301" s="89"/>
      <c r="B301" s="89"/>
      <c r="C301" s="89"/>
      <c r="D301" s="89"/>
    </row>
    <row r="302" spans="1:4" x14ac:dyDescent="0.2">
      <c r="A302" s="89"/>
      <c r="B302" s="89"/>
      <c r="C302" s="89"/>
      <c r="D302" s="89"/>
    </row>
    <row r="303" spans="1:4" x14ac:dyDescent="0.2">
      <c r="A303" s="89"/>
      <c r="B303" s="89"/>
      <c r="C303" s="89"/>
      <c r="D303" s="89"/>
    </row>
    <row r="304" spans="1:4" x14ac:dyDescent="0.2">
      <c r="A304" s="89"/>
      <c r="B304" s="89"/>
      <c r="C304" s="89"/>
      <c r="D304" s="89"/>
    </row>
    <row r="305" spans="1:4" x14ac:dyDescent="0.2">
      <c r="A305" s="89"/>
      <c r="B305" s="89"/>
      <c r="C305" s="89"/>
      <c r="D305" s="89"/>
    </row>
    <row r="306" spans="1:4" x14ac:dyDescent="0.2">
      <c r="A306" s="89"/>
      <c r="B306" s="89"/>
      <c r="C306" s="89"/>
      <c r="D306" s="89"/>
    </row>
    <row r="307" spans="1:4" x14ac:dyDescent="0.2">
      <c r="A307" s="89"/>
      <c r="B307" s="89"/>
      <c r="C307" s="89"/>
      <c r="D307" s="89"/>
    </row>
    <row r="308" spans="1:4" x14ac:dyDescent="0.2">
      <c r="A308" s="89"/>
      <c r="B308" s="89"/>
      <c r="C308" s="89"/>
      <c r="D308" s="89"/>
    </row>
    <row r="309" spans="1:4" x14ac:dyDescent="0.2">
      <c r="A309" s="89"/>
      <c r="B309" s="89"/>
      <c r="C309" s="89"/>
      <c r="D309" s="89"/>
    </row>
    <row r="310" spans="1:4" x14ac:dyDescent="0.2">
      <c r="A310" s="89"/>
      <c r="B310" s="89"/>
      <c r="C310" s="89"/>
      <c r="D310" s="89"/>
    </row>
    <row r="311" spans="1:4" x14ac:dyDescent="0.2">
      <c r="A311" s="89"/>
      <c r="B311" s="89"/>
      <c r="C311" s="89"/>
      <c r="D311" s="89"/>
    </row>
    <row r="312" spans="1:4" x14ac:dyDescent="0.2">
      <c r="A312" s="89"/>
      <c r="B312" s="89"/>
      <c r="C312" s="89"/>
      <c r="D312" s="89"/>
    </row>
    <row r="313" spans="1:4" x14ac:dyDescent="0.2">
      <c r="A313" s="89"/>
      <c r="B313" s="89"/>
      <c r="C313" s="89"/>
      <c r="D313" s="89"/>
    </row>
    <row r="314" spans="1:4" x14ac:dyDescent="0.2">
      <c r="A314" s="89"/>
      <c r="B314" s="89"/>
      <c r="C314" s="89"/>
      <c r="D314" s="89"/>
    </row>
    <row r="315" spans="1:4" x14ac:dyDescent="0.2">
      <c r="A315" s="89"/>
      <c r="B315" s="89"/>
      <c r="C315" s="89"/>
      <c r="D315" s="89"/>
    </row>
    <row r="316" spans="1:4" x14ac:dyDescent="0.2">
      <c r="A316" s="89"/>
      <c r="B316" s="89"/>
      <c r="C316" s="89"/>
      <c r="D316" s="89"/>
    </row>
    <row r="317" spans="1:4" x14ac:dyDescent="0.2">
      <c r="A317" s="89"/>
      <c r="B317" s="89"/>
      <c r="C317" s="89"/>
      <c r="D317" s="89"/>
    </row>
    <row r="318" spans="1:4" x14ac:dyDescent="0.2">
      <c r="A318" s="89"/>
      <c r="B318" s="89"/>
      <c r="C318" s="89"/>
      <c r="D318" s="89"/>
    </row>
    <row r="319" spans="1:4" x14ac:dyDescent="0.2">
      <c r="A319" s="89"/>
      <c r="B319" s="89"/>
      <c r="C319" s="89"/>
      <c r="D319" s="89"/>
    </row>
    <row r="320" spans="1:4" x14ac:dyDescent="0.2">
      <c r="A320" s="89"/>
      <c r="B320" s="89"/>
      <c r="C320" s="89"/>
      <c r="D320" s="89"/>
    </row>
    <row r="321" spans="1:4" x14ac:dyDescent="0.2">
      <c r="A321" s="89"/>
      <c r="B321" s="89"/>
      <c r="C321" s="89"/>
      <c r="D321" s="89"/>
    </row>
    <row r="322" spans="1:4" x14ac:dyDescent="0.2">
      <c r="A322" s="89"/>
      <c r="B322" s="89"/>
      <c r="C322" s="89"/>
      <c r="D322" s="89"/>
    </row>
    <row r="323" spans="1:4" x14ac:dyDescent="0.2">
      <c r="A323" s="89"/>
      <c r="B323" s="89"/>
      <c r="C323" s="89"/>
      <c r="D323" s="89"/>
    </row>
    <row r="324" spans="1:4" x14ac:dyDescent="0.2">
      <c r="A324" s="89"/>
      <c r="B324" s="89"/>
      <c r="C324" s="89"/>
      <c r="D324" s="89"/>
    </row>
    <row r="325" spans="1:4" x14ac:dyDescent="0.2">
      <c r="A325" s="89"/>
      <c r="B325" s="89"/>
      <c r="C325" s="89"/>
      <c r="D325" s="89"/>
    </row>
    <row r="326" spans="1:4" x14ac:dyDescent="0.2">
      <c r="A326" s="89"/>
      <c r="B326" s="89"/>
      <c r="C326" s="89"/>
      <c r="D326" s="89"/>
    </row>
    <row r="327" spans="1:4" x14ac:dyDescent="0.2">
      <c r="A327" s="89"/>
      <c r="B327" s="89"/>
      <c r="C327" s="89"/>
      <c r="D327" s="89"/>
    </row>
    <row r="328" spans="1:4" x14ac:dyDescent="0.2">
      <c r="A328" s="89"/>
      <c r="B328" s="89"/>
      <c r="C328" s="89"/>
      <c r="D328" s="89"/>
    </row>
    <row r="329" spans="1:4" x14ac:dyDescent="0.2">
      <c r="A329" s="89"/>
      <c r="B329" s="89"/>
      <c r="C329" s="89"/>
      <c r="D329" s="89"/>
    </row>
    <row r="330" spans="1:4" x14ac:dyDescent="0.2">
      <c r="A330" s="89"/>
      <c r="B330" s="89"/>
      <c r="C330" s="89"/>
      <c r="D330" s="89"/>
    </row>
    <row r="331" spans="1:4" x14ac:dyDescent="0.2">
      <c r="A331" s="89"/>
      <c r="B331" s="89"/>
      <c r="C331" s="89"/>
      <c r="D331" s="89"/>
    </row>
    <row r="332" spans="1:4" x14ac:dyDescent="0.2">
      <c r="A332" s="89"/>
      <c r="B332" s="89"/>
      <c r="C332" s="89"/>
      <c r="D332" s="89"/>
    </row>
    <row r="333" spans="1:4" x14ac:dyDescent="0.2">
      <c r="A333" s="89"/>
      <c r="B333" s="89"/>
      <c r="C333" s="89"/>
      <c r="D333" s="89"/>
    </row>
    <row r="334" spans="1:4" x14ac:dyDescent="0.2">
      <c r="A334" s="89"/>
      <c r="B334" s="89"/>
      <c r="C334" s="89"/>
      <c r="D334" s="89"/>
    </row>
    <row r="335" spans="1:4" x14ac:dyDescent="0.2">
      <c r="A335" s="89"/>
      <c r="B335" s="89"/>
      <c r="C335" s="89"/>
      <c r="D335" s="89"/>
    </row>
    <row r="336" spans="1:4" x14ac:dyDescent="0.2">
      <c r="A336" s="89"/>
      <c r="B336" s="89"/>
      <c r="C336" s="89"/>
      <c r="D336" s="89"/>
    </row>
    <row r="337" spans="1:4" x14ac:dyDescent="0.2">
      <c r="A337" s="89"/>
      <c r="B337" s="89"/>
      <c r="C337" s="89"/>
      <c r="D337" s="89"/>
    </row>
    <row r="338" spans="1:4" x14ac:dyDescent="0.2">
      <c r="A338" s="89"/>
      <c r="B338" s="89"/>
      <c r="C338" s="89"/>
      <c r="D338" s="89"/>
    </row>
    <row r="339" spans="1:4" x14ac:dyDescent="0.2">
      <c r="A339" s="89"/>
      <c r="B339" s="89"/>
      <c r="C339" s="89"/>
      <c r="D339" s="89"/>
    </row>
    <row r="340" spans="1:4" x14ac:dyDescent="0.2">
      <c r="A340" s="89"/>
      <c r="B340" s="89"/>
      <c r="C340" s="89"/>
      <c r="D340" s="89"/>
    </row>
    <row r="341" spans="1:4" x14ac:dyDescent="0.2">
      <c r="A341" s="89"/>
      <c r="B341" s="89"/>
      <c r="C341" s="89"/>
      <c r="D341" s="89"/>
    </row>
    <row r="342" spans="1:4" x14ac:dyDescent="0.2">
      <c r="A342" s="89"/>
      <c r="B342" s="89"/>
      <c r="C342" s="89"/>
      <c r="D342" s="89"/>
    </row>
    <row r="343" spans="1:4" x14ac:dyDescent="0.2">
      <c r="A343" s="89"/>
      <c r="B343" s="89"/>
      <c r="C343" s="89"/>
      <c r="D343" s="89"/>
    </row>
    <row r="344" spans="1:4" x14ac:dyDescent="0.2">
      <c r="A344" s="89"/>
      <c r="B344" s="89"/>
      <c r="C344" s="89"/>
      <c r="D344" s="89"/>
    </row>
    <row r="345" spans="1:4" x14ac:dyDescent="0.2">
      <c r="A345" s="89"/>
      <c r="B345" s="89"/>
      <c r="C345" s="89"/>
      <c r="D345" s="89"/>
    </row>
    <row r="346" spans="1:4" x14ac:dyDescent="0.2">
      <c r="A346" s="89"/>
      <c r="B346" s="89"/>
      <c r="C346" s="89"/>
      <c r="D346" s="89"/>
    </row>
    <row r="347" spans="1:4" x14ac:dyDescent="0.2">
      <c r="A347" s="89"/>
      <c r="B347" s="89"/>
      <c r="C347" s="89"/>
      <c r="D347" s="89"/>
    </row>
    <row r="348" spans="1:4" x14ac:dyDescent="0.2">
      <c r="A348" s="89"/>
      <c r="B348" s="89"/>
      <c r="C348" s="89"/>
      <c r="D348" s="89"/>
    </row>
    <row r="349" spans="1:4" x14ac:dyDescent="0.2">
      <c r="A349" s="89"/>
      <c r="B349" s="89"/>
      <c r="C349" s="89"/>
      <c r="D349" s="89"/>
    </row>
    <row r="350" spans="1:4" x14ac:dyDescent="0.2">
      <c r="A350" s="89"/>
      <c r="B350" s="89"/>
      <c r="C350" s="89"/>
      <c r="D350" s="89"/>
    </row>
    <row r="351" spans="1:4" x14ac:dyDescent="0.2">
      <c r="A351" s="89"/>
      <c r="B351" s="89"/>
      <c r="C351" s="89"/>
      <c r="D351" s="89"/>
    </row>
    <row r="352" spans="1:4" x14ac:dyDescent="0.2">
      <c r="A352" s="89"/>
      <c r="B352" s="89"/>
      <c r="C352" s="89"/>
      <c r="D352" s="89"/>
    </row>
    <row r="353" spans="1:4" x14ac:dyDescent="0.2">
      <c r="A353" s="89"/>
      <c r="B353" s="89"/>
      <c r="C353" s="89"/>
      <c r="D353" s="89"/>
    </row>
    <row r="354" spans="1:4" x14ac:dyDescent="0.2">
      <c r="A354" s="89"/>
      <c r="B354" s="89"/>
      <c r="C354" s="89"/>
      <c r="D354" s="89"/>
    </row>
    <row r="355" spans="1:4" x14ac:dyDescent="0.2">
      <c r="A355" s="89"/>
      <c r="B355" s="89"/>
      <c r="C355" s="89"/>
      <c r="D355" s="89"/>
    </row>
    <row r="356" spans="1:4" x14ac:dyDescent="0.2">
      <c r="A356" s="89"/>
      <c r="B356" s="89"/>
      <c r="C356" s="89"/>
      <c r="D356" s="89"/>
    </row>
    <row r="357" spans="1:4" x14ac:dyDescent="0.2">
      <c r="A357" s="89"/>
      <c r="B357" s="89"/>
      <c r="C357" s="89"/>
      <c r="D357" s="89"/>
    </row>
    <row r="358" spans="1:4" x14ac:dyDescent="0.2">
      <c r="A358" s="89"/>
      <c r="B358" s="89"/>
      <c r="C358" s="89"/>
      <c r="D358" s="89"/>
    </row>
    <row r="359" spans="1:4" x14ac:dyDescent="0.2">
      <c r="A359" s="89"/>
      <c r="B359" s="89"/>
      <c r="C359" s="89"/>
      <c r="D359" s="89"/>
    </row>
    <row r="360" spans="1:4" x14ac:dyDescent="0.2">
      <c r="A360" s="89"/>
      <c r="B360" s="89"/>
      <c r="C360" s="89"/>
      <c r="D360" s="89"/>
    </row>
    <row r="361" spans="1:4" x14ac:dyDescent="0.2">
      <c r="A361" s="89"/>
      <c r="B361" s="89"/>
      <c r="C361" s="89"/>
      <c r="D361" s="89"/>
    </row>
    <row r="362" spans="1:4" x14ac:dyDescent="0.2">
      <c r="A362" s="89"/>
      <c r="B362" s="89"/>
      <c r="C362" s="89"/>
      <c r="D362" s="89"/>
    </row>
    <row r="363" spans="1:4" x14ac:dyDescent="0.2">
      <c r="A363" s="89"/>
      <c r="B363" s="89"/>
      <c r="C363" s="89"/>
      <c r="D363" s="89"/>
    </row>
    <row r="364" spans="1:4" x14ac:dyDescent="0.2">
      <c r="A364" s="89"/>
      <c r="B364" s="89"/>
      <c r="C364" s="89"/>
      <c r="D364" s="89"/>
    </row>
    <row r="365" spans="1:4" x14ac:dyDescent="0.2">
      <c r="A365" s="89"/>
      <c r="B365" s="89"/>
      <c r="C365" s="89"/>
      <c r="D365" s="89"/>
    </row>
    <row r="366" spans="1:4" x14ac:dyDescent="0.2">
      <c r="A366" s="89"/>
      <c r="B366" s="89"/>
      <c r="C366" s="89"/>
      <c r="D366" s="89"/>
    </row>
    <row r="367" spans="1:4" x14ac:dyDescent="0.2">
      <c r="A367" s="89"/>
      <c r="B367" s="89"/>
      <c r="C367" s="89"/>
      <c r="D367" s="89"/>
    </row>
    <row r="368" spans="1:4" x14ac:dyDescent="0.2">
      <c r="A368" s="89"/>
      <c r="B368" s="89"/>
      <c r="C368" s="89"/>
      <c r="D368" s="89"/>
    </row>
    <row r="369" spans="1:4" x14ac:dyDescent="0.2">
      <c r="A369" s="89"/>
      <c r="B369" s="89"/>
      <c r="C369" s="89"/>
      <c r="D369" s="89"/>
    </row>
    <row r="370" spans="1:4" x14ac:dyDescent="0.2">
      <c r="A370" s="89"/>
      <c r="B370" s="89"/>
      <c r="C370" s="89"/>
      <c r="D370" s="89"/>
    </row>
    <row r="371" spans="1:4" x14ac:dyDescent="0.2">
      <c r="A371" s="89"/>
      <c r="B371" s="89"/>
      <c r="C371" s="89"/>
      <c r="D371" s="89"/>
    </row>
    <row r="372" spans="1:4" x14ac:dyDescent="0.2">
      <c r="A372" s="89"/>
      <c r="B372" s="89"/>
      <c r="C372" s="89"/>
      <c r="D372" s="89"/>
    </row>
    <row r="373" spans="1:4" x14ac:dyDescent="0.2">
      <c r="A373" s="89"/>
      <c r="B373" s="89"/>
      <c r="C373" s="89"/>
      <c r="D373" s="89"/>
    </row>
    <row r="374" spans="1:4" x14ac:dyDescent="0.2">
      <c r="A374" s="89"/>
      <c r="B374" s="89"/>
      <c r="C374" s="89"/>
      <c r="D374" s="89"/>
    </row>
    <row r="375" spans="1:4" x14ac:dyDescent="0.2">
      <c r="A375" s="89"/>
      <c r="B375" s="89"/>
      <c r="C375" s="89"/>
      <c r="D375" s="89"/>
    </row>
    <row r="376" spans="1:4" x14ac:dyDescent="0.2">
      <c r="A376" s="89"/>
      <c r="B376" s="89"/>
      <c r="C376" s="89"/>
      <c r="D376" s="89"/>
    </row>
    <row r="377" spans="1:4" x14ac:dyDescent="0.2">
      <c r="A377" s="89"/>
      <c r="B377" s="89"/>
      <c r="C377" s="89"/>
      <c r="D377" s="89"/>
    </row>
    <row r="378" spans="1:4" x14ac:dyDescent="0.2">
      <c r="A378" s="89"/>
      <c r="B378" s="89"/>
      <c r="C378" s="89"/>
      <c r="D378" s="89"/>
    </row>
    <row r="379" spans="1:4" x14ac:dyDescent="0.2">
      <c r="A379" s="89"/>
      <c r="B379" s="89"/>
      <c r="C379" s="89"/>
      <c r="D379" s="89"/>
    </row>
    <row r="380" spans="1:4" x14ac:dyDescent="0.2">
      <c r="A380" s="89"/>
      <c r="B380" s="89"/>
      <c r="C380" s="89"/>
      <c r="D380" s="89"/>
    </row>
    <row r="381" spans="1:4" x14ac:dyDescent="0.2">
      <c r="A381" s="89"/>
      <c r="B381" s="89"/>
      <c r="C381" s="89"/>
      <c r="D381" s="89"/>
    </row>
    <row r="382" spans="1:4" x14ac:dyDescent="0.2">
      <c r="A382" s="89"/>
      <c r="B382" s="89"/>
      <c r="C382" s="89"/>
      <c r="D382" s="89"/>
    </row>
    <row r="383" spans="1:4" x14ac:dyDescent="0.2">
      <c r="A383" s="89"/>
      <c r="B383" s="89"/>
      <c r="C383" s="89"/>
      <c r="D383" s="89"/>
    </row>
    <row r="384" spans="1:4" x14ac:dyDescent="0.2">
      <c r="A384" s="89"/>
      <c r="B384" s="89"/>
      <c r="C384" s="89"/>
      <c r="D384" s="89"/>
    </row>
    <row r="385" spans="1:4" x14ac:dyDescent="0.2">
      <c r="A385" s="89"/>
      <c r="B385" s="89"/>
      <c r="C385" s="89"/>
      <c r="D385" s="89"/>
    </row>
    <row r="386" spans="1:4" x14ac:dyDescent="0.2">
      <c r="A386" s="89"/>
      <c r="B386" s="89"/>
      <c r="C386" s="89"/>
      <c r="D386" s="89"/>
    </row>
    <row r="387" spans="1:4" x14ac:dyDescent="0.2">
      <c r="A387" s="89"/>
      <c r="B387" s="89"/>
      <c r="C387" s="89"/>
      <c r="D387" s="89"/>
    </row>
    <row r="388" spans="1:4" x14ac:dyDescent="0.2">
      <c r="A388" s="89"/>
      <c r="B388" s="89"/>
      <c r="C388" s="89"/>
      <c r="D388" s="89"/>
    </row>
  </sheetData>
  <mergeCells count="13">
    <mergeCell ref="A34:E34"/>
    <mergeCell ref="A35:E35"/>
    <mergeCell ref="A1:H1"/>
    <mergeCell ref="A2:H2"/>
    <mergeCell ref="A3:H3"/>
    <mergeCell ref="D5:E5"/>
    <mergeCell ref="G5:H5"/>
    <mergeCell ref="F8:H8"/>
    <mergeCell ref="C8:E8"/>
    <mergeCell ref="C7:E7"/>
    <mergeCell ref="C5:C6"/>
    <mergeCell ref="F5:F6"/>
    <mergeCell ref="A5:B8"/>
  </mergeCells>
  <conditionalFormatting sqref="A9:H32">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727" t="s">
        <v>32</v>
      </c>
      <c r="B3" s="732" t="s">
        <v>33</v>
      </c>
      <c r="C3" s="733"/>
      <c r="D3" s="10"/>
      <c r="E3" s="10"/>
      <c r="F3" s="10"/>
      <c r="G3" s="10"/>
      <c r="H3" s="10"/>
      <c r="I3" s="10"/>
      <c r="J3" s="10"/>
      <c r="K3" s="10"/>
      <c r="L3" s="10"/>
      <c r="M3" s="10"/>
      <c r="N3" s="10"/>
      <c r="O3" s="10"/>
      <c r="P3" s="12"/>
      <c r="Q3" s="12"/>
      <c r="R3" s="13"/>
      <c r="S3" s="13"/>
      <c r="T3" s="13"/>
      <c r="U3" s="13"/>
      <c r="V3" s="13"/>
      <c r="W3" s="13"/>
      <c r="X3" s="13"/>
      <c r="Y3" s="13"/>
      <c r="Z3" s="13"/>
    </row>
    <row r="4" spans="1:26" x14ac:dyDescent="0.2">
      <c r="A4" s="728"/>
      <c r="B4" s="734" t="s">
        <v>51</v>
      </c>
      <c r="C4" s="735"/>
      <c r="D4" s="10"/>
      <c r="E4" s="10"/>
      <c r="F4" s="10"/>
      <c r="G4" s="10"/>
      <c r="H4" s="10"/>
      <c r="I4" s="10"/>
      <c r="J4" s="10"/>
      <c r="K4" s="10"/>
      <c r="L4" s="10"/>
      <c r="M4" s="10"/>
      <c r="N4" s="10"/>
      <c r="O4" s="10"/>
      <c r="P4" s="12"/>
      <c r="Q4" s="12"/>
      <c r="R4" s="13"/>
      <c r="S4" s="13"/>
      <c r="T4" s="13"/>
      <c r="U4" s="13"/>
      <c r="V4" s="13"/>
      <c r="W4" s="13"/>
      <c r="X4" s="13"/>
      <c r="Y4" s="13"/>
      <c r="Z4" s="13"/>
    </row>
    <row r="5" spans="1:26" x14ac:dyDescent="0.2">
      <c r="A5" s="728"/>
      <c r="B5" s="730"/>
      <c r="C5" s="731"/>
      <c r="D5" s="10"/>
      <c r="E5" s="10"/>
      <c r="F5" s="10"/>
      <c r="G5" s="10"/>
      <c r="H5" s="10"/>
      <c r="I5" s="10"/>
      <c r="J5" s="10"/>
      <c r="K5" s="10"/>
      <c r="L5" s="10"/>
      <c r="M5" s="10"/>
      <c r="N5" s="10"/>
      <c r="O5" s="10"/>
      <c r="P5" s="10"/>
      <c r="Q5" s="10"/>
      <c r="R5" s="10"/>
      <c r="S5" s="10"/>
      <c r="T5" s="10"/>
      <c r="U5" s="10"/>
      <c r="V5" s="10"/>
      <c r="W5" s="10"/>
      <c r="X5" s="10"/>
      <c r="Y5" s="10"/>
      <c r="Z5" s="13"/>
    </row>
    <row r="6" spans="1:26" x14ac:dyDescent="0.2">
      <c r="A6" s="729"/>
      <c r="B6" s="730"/>
      <c r="C6" s="73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Layout" zoomScaleNormal="100" workbookViewId="0">
      <selection activeCell="I12" sqref="I12"/>
    </sheetView>
  </sheetViews>
  <sheetFormatPr baseColWidth="10" defaultRowHeight="12.75" x14ac:dyDescent="0.2"/>
  <cols>
    <col min="1" max="1" width="10.140625" customWidth="1"/>
    <col min="2" max="2" width="50.28515625" customWidth="1"/>
    <col min="3" max="4" width="15.42578125" customWidth="1"/>
  </cols>
  <sheetData>
    <row r="1" spans="1:4" x14ac:dyDescent="0.2">
      <c r="A1" s="473" t="s">
        <v>582</v>
      </c>
      <c r="B1" s="473"/>
      <c r="C1" s="473"/>
      <c r="D1" s="473"/>
    </row>
    <row r="2" spans="1:4" ht="32.65" customHeight="1" x14ac:dyDescent="0.2">
      <c r="A2" s="736" t="s">
        <v>723</v>
      </c>
      <c r="B2" s="736"/>
      <c r="C2" s="736"/>
      <c r="D2" s="736"/>
    </row>
    <row r="3" spans="1:4" ht="32.65" customHeight="1" x14ac:dyDescent="0.2">
      <c r="A3" s="555" t="s">
        <v>718</v>
      </c>
      <c r="B3" s="556"/>
      <c r="C3" s="556"/>
      <c r="D3" s="556"/>
    </row>
    <row r="4" spans="1:4" x14ac:dyDescent="0.2">
      <c r="A4" s="476"/>
      <c r="B4" s="476"/>
      <c r="C4" s="476"/>
      <c r="D4" s="476"/>
    </row>
    <row r="5" spans="1:4" ht="34.15" customHeight="1" x14ac:dyDescent="0.2">
      <c r="A5" s="739" t="s">
        <v>106</v>
      </c>
      <c r="B5" s="737"/>
      <c r="C5" s="570" t="s">
        <v>292</v>
      </c>
      <c r="D5" s="571" t="s">
        <v>719</v>
      </c>
    </row>
    <row r="6" spans="1:4" ht="22.7" customHeight="1" x14ac:dyDescent="0.2">
      <c r="A6" s="739"/>
      <c r="B6" s="737"/>
      <c r="C6" s="572">
        <v>1000</v>
      </c>
      <c r="D6" s="573" t="s">
        <v>169</v>
      </c>
    </row>
    <row r="7" spans="1:4" ht="22.7" customHeight="1" x14ac:dyDescent="0.2">
      <c r="A7" s="739"/>
      <c r="B7" s="737"/>
      <c r="C7" s="737" t="s">
        <v>291</v>
      </c>
      <c r="D7" s="738"/>
    </row>
    <row r="8" spans="1:4" x14ac:dyDescent="0.2">
      <c r="A8" s="557"/>
      <c r="B8" s="567"/>
      <c r="C8" s="558"/>
      <c r="D8" s="558"/>
    </row>
    <row r="9" spans="1:4" x14ac:dyDescent="0.2">
      <c r="A9" s="557" t="s">
        <v>717</v>
      </c>
      <c r="B9" s="567" t="s">
        <v>708</v>
      </c>
      <c r="C9" s="559">
        <v>3585</v>
      </c>
      <c r="D9" s="559">
        <v>75986</v>
      </c>
    </row>
    <row r="10" spans="1:4" ht="25.5" customHeight="1" x14ac:dyDescent="0.2">
      <c r="A10" s="561" t="s">
        <v>176</v>
      </c>
      <c r="B10" s="568" t="s">
        <v>177</v>
      </c>
      <c r="C10" s="560">
        <v>2570</v>
      </c>
      <c r="D10" s="560">
        <v>56499</v>
      </c>
    </row>
    <row r="11" spans="1:4" ht="16.899999999999999" customHeight="1" x14ac:dyDescent="0.2">
      <c r="A11" s="561" t="s">
        <v>178</v>
      </c>
      <c r="B11" s="568" t="s">
        <v>179</v>
      </c>
      <c r="C11" s="560">
        <v>1256</v>
      </c>
      <c r="D11" s="560">
        <v>25670</v>
      </c>
    </row>
    <row r="12" spans="1:4" ht="16.899999999999999" customHeight="1" x14ac:dyDescent="0.2">
      <c r="A12" s="561" t="s">
        <v>180</v>
      </c>
      <c r="B12" s="568" t="s">
        <v>716</v>
      </c>
      <c r="C12" s="560">
        <v>1264</v>
      </c>
      <c r="D12" s="560">
        <v>28831</v>
      </c>
    </row>
    <row r="13" spans="1:4" ht="16.899999999999999" customHeight="1" x14ac:dyDescent="0.2">
      <c r="A13" s="561" t="s">
        <v>181</v>
      </c>
      <c r="B13" s="568" t="s">
        <v>182</v>
      </c>
      <c r="C13" s="317">
        <v>50</v>
      </c>
      <c r="D13" s="562">
        <f>D14+D15</f>
        <v>1999</v>
      </c>
    </row>
    <row r="14" spans="1:4" ht="16.899999999999999" customHeight="1" x14ac:dyDescent="0.2">
      <c r="A14" s="561" t="s">
        <v>183</v>
      </c>
      <c r="B14" s="568" t="s">
        <v>293</v>
      </c>
      <c r="C14" s="317">
        <v>33</v>
      </c>
      <c r="D14" s="241">
        <v>1182</v>
      </c>
    </row>
    <row r="15" spans="1:4" ht="16.899999999999999" customHeight="1" x14ac:dyDescent="0.2">
      <c r="A15" s="561" t="s">
        <v>184</v>
      </c>
      <c r="B15" s="568" t="s">
        <v>290</v>
      </c>
      <c r="C15" s="317">
        <v>17</v>
      </c>
      <c r="D15" s="241">
        <v>817</v>
      </c>
    </row>
    <row r="16" spans="1:4" ht="25.5" customHeight="1" x14ac:dyDescent="0.2">
      <c r="A16" s="561" t="s">
        <v>175</v>
      </c>
      <c r="B16" s="568" t="s">
        <v>185</v>
      </c>
      <c r="C16" s="241">
        <v>1015</v>
      </c>
      <c r="D16" s="241">
        <v>19486</v>
      </c>
    </row>
    <row r="17" spans="1:4" ht="16.899999999999999" customHeight="1" x14ac:dyDescent="0.2">
      <c r="A17" s="561" t="s">
        <v>186</v>
      </c>
      <c r="B17" s="568" t="s">
        <v>294</v>
      </c>
      <c r="C17" s="241">
        <v>18</v>
      </c>
      <c r="D17" s="241">
        <v>519</v>
      </c>
    </row>
    <row r="18" spans="1:4" ht="16.899999999999999" customHeight="1" x14ac:dyDescent="0.2">
      <c r="A18" s="561" t="s">
        <v>187</v>
      </c>
      <c r="B18" s="568" t="s">
        <v>188</v>
      </c>
      <c r="C18" s="241">
        <v>139</v>
      </c>
      <c r="D18" s="241">
        <v>2859</v>
      </c>
    </row>
    <row r="19" spans="1:4" ht="16.899999999999999" customHeight="1" x14ac:dyDescent="0.2">
      <c r="A19" s="561" t="s">
        <v>189</v>
      </c>
      <c r="B19" s="568" t="s">
        <v>295</v>
      </c>
      <c r="C19" s="317">
        <v>140</v>
      </c>
      <c r="D19" s="241">
        <v>3452</v>
      </c>
    </row>
    <row r="20" spans="1:4" ht="16.899999999999999" customHeight="1" x14ac:dyDescent="0.2">
      <c r="A20" s="561" t="s">
        <v>190</v>
      </c>
      <c r="B20" s="568" t="s">
        <v>583</v>
      </c>
      <c r="C20" s="563">
        <f>678+39</f>
        <v>717</v>
      </c>
      <c r="D20" s="562">
        <f>D21+D22</f>
        <v>12657</v>
      </c>
    </row>
    <row r="21" spans="1:4" ht="16.899999999999999" customHeight="1" x14ac:dyDescent="0.2">
      <c r="A21" s="561" t="s">
        <v>191</v>
      </c>
      <c r="B21" s="568" t="s">
        <v>192</v>
      </c>
      <c r="C21" s="208">
        <v>678</v>
      </c>
      <c r="D21" s="560">
        <v>11743</v>
      </c>
    </row>
    <row r="22" spans="1:4" ht="16.899999999999999" customHeight="1" x14ac:dyDescent="0.2">
      <c r="A22" s="561" t="s">
        <v>193</v>
      </c>
      <c r="B22" s="568" t="s">
        <v>194</v>
      </c>
      <c r="C22" s="208">
        <v>39</v>
      </c>
      <c r="D22" s="564">
        <v>914</v>
      </c>
    </row>
    <row r="23" spans="1:4" ht="16.899999999999999" customHeight="1" x14ac:dyDescent="0.2">
      <c r="A23" s="565" t="s">
        <v>195</v>
      </c>
      <c r="B23" s="569" t="s">
        <v>289</v>
      </c>
      <c r="C23" s="566" t="s">
        <v>347</v>
      </c>
      <c r="D23" s="566" t="s">
        <v>347</v>
      </c>
    </row>
  </sheetData>
  <mergeCells count="3">
    <mergeCell ref="A2:D2"/>
    <mergeCell ref="C7:D7"/>
    <mergeCell ref="A5:B7"/>
  </mergeCells>
  <conditionalFormatting sqref="A8:D23">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topLeftCell="A13" zoomScaleNormal="100" workbookViewId="0">
      <selection activeCell="G24" sqref="G24"/>
    </sheetView>
  </sheetViews>
  <sheetFormatPr baseColWidth="10" defaultRowHeight="12.75" x14ac:dyDescent="0.2"/>
  <cols>
    <col min="1" max="1" width="7.5703125" customWidth="1"/>
    <col min="2" max="2" width="20.42578125" customWidth="1"/>
    <col min="3" max="4" width="7.5703125" customWidth="1"/>
    <col min="5" max="5" width="4" customWidth="1"/>
    <col min="6" max="6" width="6.140625" customWidth="1"/>
    <col min="7" max="7" width="23.140625" customWidth="1"/>
    <col min="8" max="9" width="7.5703125" customWidth="1"/>
  </cols>
  <sheetData>
    <row r="1" spans="1:9" x14ac:dyDescent="0.2">
      <c r="A1" s="717" t="s">
        <v>582</v>
      </c>
      <c r="B1" s="717"/>
      <c r="C1" s="717"/>
      <c r="D1" s="717"/>
      <c r="E1" s="717"/>
      <c r="F1" s="717"/>
      <c r="G1" s="717"/>
      <c r="H1" s="717"/>
      <c r="I1" s="717"/>
    </row>
    <row r="2" spans="1:9" ht="30" customHeight="1" x14ac:dyDescent="0.2">
      <c r="A2" s="736" t="s">
        <v>721</v>
      </c>
      <c r="B2" s="736"/>
      <c r="C2" s="736"/>
      <c r="D2" s="736"/>
      <c r="E2" s="736"/>
      <c r="F2" s="736"/>
      <c r="G2" s="736"/>
      <c r="H2" s="736"/>
      <c r="I2" s="736"/>
    </row>
    <row r="3" spans="1:9" ht="12" customHeight="1" x14ac:dyDescent="0.2">
      <c r="A3" s="719" t="s">
        <v>720</v>
      </c>
      <c r="B3" s="719"/>
      <c r="C3" s="719"/>
      <c r="D3" s="719"/>
      <c r="E3" s="719"/>
      <c r="F3" s="719"/>
      <c r="G3" s="719"/>
      <c r="H3" s="719"/>
      <c r="I3" s="719"/>
    </row>
    <row r="4" spans="1:9" ht="6" customHeight="1" x14ac:dyDescent="0.2">
      <c r="A4" s="476"/>
      <c r="B4" s="476"/>
      <c r="C4" s="476"/>
      <c r="D4" s="476"/>
    </row>
    <row r="5" spans="1:9" ht="36.950000000000003" customHeight="1" x14ac:dyDescent="0.2">
      <c r="A5" s="435" t="s">
        <v>387</v>
      </c>
      <c r="B5" s="148" t="s">
        <v>388</v>
      </c>
      <c r="C5" s="148" t="s">
        <v>90</v>
      </c>
      <c r="D5" s="149" t="s">
        <v>584</v>
      </c>
      <c r="E5" s="595"/>
      <c r="F5" s="435" t="s">
        <v>387</v>
      </c>
      <c r="G5" s="148" t="s">
        <v>388</v>
      </c>
      <c r="H5" s="148" t="s">
        <v>90</v>
      </c>
      <c r="I5" s="149" t="s">
        <v>584</v>
      </c>
    </row>
    <row r="6" spans="1:9" ht="7.5" customHeight="1" x14ac:dyDescent="0.2">
      <c r="A6" s="145"/>
      <c r="B6" s="585"/>
      <c r="C6" s="145"/>
      <c r="D6" s="580"/>
      <c r="E6" s="575"/>
      <c r="F6" s="580"/>
      <c r="G6" s="581"/>
      <c r="H6" s="145"/>
      <c r="I6" s="145"/>
    </row>
    <row r="7" spans="1:9" x14ac:dyDescent="0.2">
      <c r="A7" s="741" t="s">
        <v>470</v>
      </c>
      <c r="B7" s="742"/>
      <c r="C7" s="574"/>
      <c r="D7" s="586"/>
      <c r="E7" s="596"/>
      <c r="F7" s="743" t="s">
        <v>585</v>
      </c>
      <c r="G7" s="744"/>
      <c r="H7" s="574"/>
      <c r="I7" s="574"/>
    </row>
    <row r="8" spans="1:9" ht="6" customHeight="1" x14ac:dyDescent="0.2">
      <c r="A8" s="582"/>
      <c r="B8" s="583"/>
      <c r="C8" s="574"/>
      <c r="D8" s="586"/>
      <c r="F8" s="582"/>
      <c r="G8" s="583"/>
      <c r="H8" s="574"/>
      <c r="I8" s="574"/>
    </row>
    <row r="9" spans="1:9" ht="22.5" x14ac:dyDescent="0.2">
      <c r="A9" s="485" t="s">
        <v>471</v>
      </c>
      <c r="B9" s="309" t="s">
        <v>472</v>
      </c>
      <c r="C9" s="407">
        <v>2</v>
      </c>
      <c r="D9" s="587" t="s">
        <v>20</v>
      </c>
      <c r="F9" s="422" t="s">
        <v>540</v>
      </c>
      <c r="G9" s="309" t="s">
        <v>541</v>
      </c>
      <c r="H9" s="441">
        <v>8</v>
      </c>
      <c r="I9" s="441">
        <v>145</v>
      </c>
    </row>
    <row r="10" spans="1:9" ht="22.5" x14ac:dyDescent="0.2">
      <c r="A10" s="487" t="s">
        <v>473</v>
      </c>
      <c r="B10" s="584" t="s">
        <v>474</v>
      </c>
      <c r="C10" s="407">
        <v>2</v>
      </c>
      <c r="D10" s="587" t="s">
        <v>20</v>
      </c>
      <c r="F10" s="422" t="s">
        <v>542</v>
      </c>
      <c r="G10" s="309" t="s">
        <v>543</v>
      </c>
      <c r="H10" s="441">
        <v>1</v>
      </c>
      <c r="I10" s="579" t="s">
        <v>20</v>
      </c>
    </row>
    <row r="11" spans="1:9" ht="22.5" x14ac:dyDescent="0.2">
      <c r="A11" s="486" t="s">
        <v>475</v>
      </c>
      <c r="B11" s="309" t="s">
        <v>476</v>
      </c>
      <c r="C11" s="441">
        <v>4</v>
      </c>
      <c r="D11" s="407">
        <v>79</v>
      </c>
      <c r="F11" s="422" t="s">
        <v>519</v>
      </c>
      <c r="G11" s="309" t="s">
        <v>520</v>
      </c>
      <c r="H11" s="441">
        <v>4</v>
      </c>
      <c r="I11" s="441">
        <v>59</v>
      </c>
    </row>
    <row r="12" spans="1:9" ht="22.5" x14ac:dyDescent="0.2">
      <c r="A12" s="485" t="s">
        <v>477</v>
      </c>
      <c r="B12" s="309" t="s">
        <v>478</v>
      </c>
      <c r="C12" s="441">
        <v>3</v>
      </c>
      <c r="D12" s="407">
        <v>46</v>
      </c>
      <c r="F12" s="422" t="s">
        <v>544</v>
      </c>
      <c r="G12" s="309" t="s">
        <v>545</v>
      </c>
      <c r="H12" s="441">
        <v>7</v>
      </c>
      <c r="I12" s="441">
        <v>132</v>
      </c>
    </row>
    <row r="13" spans="1:9" ht="22.5" x14ac:dyDescent="0.2">
      <c r="A13" s="485" t="s">
        <v>479</v>
      </c>
      <c r="B13" s="309" t="s">
        <v>480</v>
      </c>
      <c r="C13" s="441">
        <v>2</v>
      </c>
      <c r="D13" s="587" t="s">
        <v>20</v>
      </c>
      <c r="F13" s="422" t="s">
        <v>546</v>
      </c>
      <c r="G13" s="309" t="s">
        <v>547</v>
      </c>
      <c r="H13" s="441">
        <v>5</v>
      </c>
      <c r="I13" s="441">
        <v>71</v>
      </c>
    </row>
    <row r="14" spans="1:9" ht="19.899999999999999" customHeight="1" x14ac:dyDescent="0.2">
      <c r="A14" s="485" t="s">
        <v>481</v>
      </c>
      <c r="B14" s="309" t="s">
        <v>482</v>
      </c>
      <c r="C14" s="441">
        <v>4</v>
      </c>
      <c r="D14" s="407">
        <v>230</v>
      </c>
      <c r="F14" s="422" t="s">
        <v>548</v>
      </c>
      <c r="G14" s="309" t="s">
        <v>549</v>
      </c>
      <c r="H14" s="441">
        <v>4</v>
      </c>
      <c r="I14" s="441">
        <v>125</v>
      </c>
    </row>
    <row r="15" spans="1:9" ht="22.5" x14ac:dyDescent="0.2">
      <c r="A15" s="486" t="s">
        <v>483</v>
      </c>
      <c r="B15" s="309" t="s">
        <v>484</v>
      </c>
      <c r="C15" s="441">
        <v>3</v>
      </c>
      <c r="D15" s="407">
        <v>98</v>
      </c>
      <c r="F15" s="422" t="s">
        <v>550</v>
      </c>
      <c r="G15" s="309" t="s">
        <v>551</v>
      </c>
      <c r="H15" s="441">
        <v>2</v>
      </c>
      <c r="I15" s="579" t="s">
        <v>20</v>
      </c>
    </row>
    <row r="16" spans="1:9" ht="22.5" x14ac:dyDescent="0.2">
      <c r="A16" s="485" t="s">
        <v>485</v>
      </c>
      <c r="B16" s="309" t="s">
        <v>486</v>
      </c>
      <c r="C16" s="441">
        <v>2</v>
      </c>
      <c r="D16" s="587" t="s">
        <v>20</v>
      </c>
      <c r="F16" s="422" t="s">
        <v>552</v>
      </c>
      <c r="G16" s="309" t="s">
        <v>553</v>
      </c>
      <c r="H16" s="441">
        <v>6</v>
      </c>
      <c r="I16" s="441">
        <v>118</v>
      </c>
    </row>
    <row r="17" spans="1:9" ht="22.5" x14ac:dyDescent="0.2">
      <c r="A17" s="485" t="s">
        <v>487</v>
      </c>
      <c r="B17" s="309" t="s">
        <v>488</v>
      </c>
      <c r="C17" s="441">
        <v>2</v>
      </c>
      <c r="D17" s="587" t="s">
        <v>20</v>
      </c>
      <c r="F17" s="422" t="s">
        <v>554</v>
      </c>
      <c r="G17" s="309" t="s">
        <v>555</v>
      </c>
      <c r="H17" s="441">
        <v>6</v>
      </c>
      <c r="I17" s="441">
        <v>153</v>
      </c>
    </row>
    <row r="18" spans="1:9" ht="22.5" x14ac:dyDescent="0.2">
      <c r="A18" s="485" t="s">
        <v>489</v>
      </c>
      <c r="B18" s="309" t="s">
        <v>490</v>
      </c>
      <c r="C18" s="441">
        <v>2</v>
      </c>
      <c r="D18" s="587" t="s">
        <v>20</v>
      </c>
      <c r="F18" s="422" t="s">
        <v>556</v>
      </c>
      <c r="G18" s="309" t="s">
        <v>557</v>
      </c>
      <c r="H18" s="441">
        <v>4</v>
      </c>
      <c r="I18" s="441">
        <v>71</v>
      </c>
    </row>
    <row r="19" spans="1:9" ht="19.899999999999999" customHeight="1" x14ac:dyDescent="0.2">
      <c r="A19" s="485" t="s">
        <v>491</v>
      </c>
      <c r="B19" s="309" t="s">
        <v>492</v>
      </c>
      <c r="C19" s="441">
        <v>1</v>
      </c>
      <c r="D19" s="587" t="s">
        <v>20</v>
      </c>
      <c r="F19" s="422" t="s">
        <v>558</v>
      </c>
      <c r="G19" s="309" t="s">
        <v>559</v>
      </c>
      <c r="H19" s="441">
        <v>1</v>
      </c>
      <c r="I19" s="579" t="s">
        <v>20</v>
      </c>
    </row>
    <row r="20" spans="1:9" ht="22.5" x14ac:dyDescent="0.2">
      <c r="A20" s="485" t="s">
        <v>493</v>
      </c>
      <c r="B20" s="309" t="s">
        <v>494</v>
      </c>
      <c r="C20" s="441">
        <v>1</v>
      </c>
      <c r="D20" s="587" t="s">
        <v>20</v>
      </c>
      <c r="F20" s="422" t="s">
        <v>560</v>
      </c>
      <c r="G20" s="309" t="s">
        <v>561</v>
      </c>
      <c r="H20" s="441">
        <v>9</v>
      </c>
      <c r="I20" s="441">
        <v>283</v>
      </c>
    </row>
    <row r="21" spans="1:9" ht="22.5" x14ac:dyDescent="0.2">
      <c r="A21" s="485" t="s">
        <v>495</v>
      </c>
      <c r="B21" s="309" t="s">
        <v>496</v>
      </c>
      <c r="C21" s="441">
        <v>3</v>
      </c>
      <c r="D21" s="407">
        <v>125</v>
      </c>
      <c r="F21" s="422" t="s">
        <v>562</v>
      </c>
      <c r="G21" s="309" t="s">
        <v>563</v>
      </c>
      <c r="H21" s="441">
        <v>7</v>
      </c>
      <c r="I21" s="441">
        <v>231</v>
      </c>
    </row>
    <row r="22" spans="1:9" ht="22.5" x14ac:dyDescent="0.2">
      <c r="A22" s="485" t="s">
        <v>499</v>
      </c>
      <c r="B22" s="309" t="s">
        <v>500</v>
      </c>
      <c r="C22" s="441">
        <v>3</v>
      </c>
      <c r="D22" s="407">
        <v>122</v>
      </c>
      <c r="F22" s="422" t="s">
        <v>566</v>
      </c>
      <c r="G22" s="309" t="s">
        <v>567</v>
      </c>
      <c r="H22" s="441">
        <v>7</v>
      </c>
      <c r="I22" s="441">
        <v>106</v>
      </c>
    </row>
    <row r="23" spans="1:9" ht="22.5" x14ac:dyDescent="0.2">
      <c r="A23" s="485" t="s">
        <v>501</v>
      </c>
      <c r="B23" s="309" t="s">
        <v>502</v>
      </c>
      <c r="C23" s="441">
        <v>6</v>
      </c>
      <c r="D23" s="407">
        <v>153</v>
      </c>
      <c r="F23" s="422" t="s">
        <v>568</v>
      </c>
      <c r="G23" s="309" t="s">
        <v>569</v>
      </c>
      <c r="H23" s="577"/>
      <c r="I23" s="577"/>
    </row>
    <row r="24" spans="1:9" ht="19.899999999999999" customHeight="1" x14ac:dyDescent="0.2">
      <c r="A24" s="485" t="s">
        <v>503</v>
      </c>
      <c r="B24" s="309" t="s">
        <v>504</v>
      </c>
      <c r="C24" s="441">
        <v>1</v>
      </c>
      <c r="D24" s="587" t="s">
        <v>20</v>
      </c>
      <c r="F24" s="485"/>
      <c r="G24" s="309"/>
      <c r="H24" s="578"/>
      <c r="I24" s="578"/>
    </row>
    <row r="25" spans="1:9" x14ac:dyDescent="0.2">
      <c r="A25" s="485" t="s">
        <v>505</v>
      </c>
      <c r="B25" s="309" t="s">
        <v>506</v>
      </c>
      <c r="C25" s="441">
        <v>3</v>
      </c>
      <c r="D25" s="407">
        <v>75</v>
      </c>
      <c r="F25" s="422"/>
      <c r="G25" s="309"/>
      <c r="H25" s="578"/>
      <c r="I25" s="578"/>
    </row>
    <row r="26" spans="1:9" x14ac:dyDescent="0.2">
      <c r="A26" s="485" t="s">
        <v>507</v>
      </c>
      <c r="B26" s="309" t="s">
        <v>508</v>
      </c>
      <c r="C26" s="441">
        <v>2</v>
      </c>
      <c r="D26" s="587" t="s">
        <v>20</v>
      </c>
      <c r="F26" s="422"/>
      <c r="G26" s="309"/>
      <c r="H26" s="578"/>
      <c r="I26" s="578"/>
    </row>
    <row r="27" spans="1:9" x14ac:dyDescent="0.2">
      <c r="A27" s="485" t="s">
        <v>509</v>
      </c>
      <c r="B27" s="309" t="s">
        <v>510</v>
      </c>
      <c r="C27" s="441">
        <v>1</v>
      </c>
      <c r="D27" s="587" t="s">
        <v>20</v>
      </c>
      <c r="F27" s="180"/>
      <c r="G27" s="588"/>
      <c r="H27" s="578"/>
      <c r="I27" s="578"/>
    </row>
    <row r="28" spans="1:9" x14ac:dyDescent="0.2">
      <c r="A28" s="485" t="s">
        <v>511</v>
      </c>
      <c r="B28" s="309" t="s">
        <v>512</v>
      </c>
      <c r="C28" s="441">
        <v>4</v>
      </c>
      <c r="D28" s="407">
        <v>62</v>
      </c>
      <c r="F28" s="721" t="s">
        <v>570</v>
      </c>
      <c r="G28" s="722"/>
      <c r="H28" s="578"/>
      <c r="I28" s="578"/>
    </row>
    <row r="29" spans="1:9" ht="19.899999999999999" customHeight="1" x14ac:dyDescent="0.2">
      <c r="A29" s="485" t="s">
        <v>513</v>
      </c>
      <c r="B29" s="309" t="s">
        <v>514</v>
      </c>
      <c r="C29" s="441">
        <v>2</v>
      </c>
      <c r="D29" s="587" t="s">
        <v>20</v>
      </c>
      <c r="F29" s="485" t="s">
        <v>571</v>
      </c>
      <c r="G29" s="309" t="s">
        <v>572</v>
      </c>
      <c r="H29" s="441">
        <v>14</v>
      </c>
      <c r="I29" s="441">
        <v>357</v>
      </c>
    </row>
    <row r="30" spans="1:9" ht="22.5" x14ac:dyDescent="0.2">
      <c r="A30" s="485" t="s">
        <v>515</v>
      </c>
      <c r="B30" s="309" t="s">
        <v>516</v>
      </c>
      <c r="C30" s="441">
        <v>1</v>
      </c>
      <c r="D30" s="587" t="s">
        <v>20</v>
      </c>
      <c r="F30" s="485" t="s">
        <v>573</v>
      </c>
      <c r="G30" s="309" t="s">
        <v>574</v>
      </c>
      <c r="H30" s="441">
        <v>42</v>
      </c>
      <c r="I30" s="442">
        <v>1041</v>
      </c>
    </row>
    <row r="31" spans="1:9" ht="22.5" x14ac:dyDescent="0.2">
      <c r="A31" s="485" t="s">
        <v>517</v>
      </c>
      <c r="B31" s="309" t="s">
        <v>518</v>
      </c>
      <c r="C31" s="441">
        <v>2</v>
      </c>
      <c r="D31" s="587" t="s">
        <v>20</v>
      </c>
      <c r="F31" s="485" t="s">
        <v>575</v>
      </c>
      <c r="G31" s="309" t="s">
        <v>576</v>
      </c>
      <c r="H31" s="441">
        <v>33</v>
      </c>
      <c r="I31" s="442">
        <v>1280</v>
      </c>
    </row>
    <row r="32" spans="1:9" ht="22.5" x14ac:dyDescent="0.2">
      <c r="A32" s="485" t="s">
        <v>519</v>
      </c>
      <c r="B32" s="309" t="s">
        <v>520</v>
      </c>
      <c r="C32" s="441">
        <v>4</v>
      </c>
      <c r="D32" s="407">
        <v>62</v>
      </c>
      <c r="F32" s="485" t="s">
        <v>577</v>
      </c>
      <c r="G32" s="309" t="s">
        <v>578</v>
      </c>
      <c r="H32" s="441">
        <v>18</v>
      </c>
      <c r="I32" s="441">
        <v>391</v>
      </c>
    </row>
    <row r="33" spans="1:9" ht="22.5" x14ac:dyDescent="0.2">
      <c r="A33" s="485" t="s">
        <v>521</v>
      </c>
      <c r="B33" s="309" t="s">
        <v>522</v>
      </c>
      <c r="C33" s="441">
        <v>1</v>
      </c>
      <c r="D33" s="587" t="s">
        <v>20</v>
      </c>
      <c r="F33" s="485" t="s">
        <v>579</v>
      </c>
      <c r="G33" s="309" t="s">
        <v>580</v>
      </c>
      <c r="H33" s="441">
        <v>16</v>
      </c>
      <c r="I33" s="441">
        <v>339</v>
      </c>
    </row>
    <row r="34" spans="1:9" ht="19.899999999999999" customHeight="1" x14ac:dyDescent="0.2">
      <c r="A34" s="487" t="s">
        <v>523</v>
      </c>
      <c r="B34" s="584" t="s">
        <v>524</v>
      </c>
      <c r="C34" s="441">
        <v>3</v>
      </c>
      <c r="D34" s="407">
        <v>64</v>
      </c>
      <c r="F34" s="589"/>
      <c r="G34" s="590"/>
      <c r="H34" s="576"/>
      <c r="I34" s="576"/>
    </row>
    <row r="35" spans="1:9" x14ac:dyDescent="0.2">
      <c r="A35" s="485" t="s">
        <v>525</v>
      </c>
      <c r="B35" s="309" t="s">
        <v>526</v>
      </c>
      <c r="C35" s="441">
        <v>1</v>
      </c>
      <c r="D35" s="587" t="s">
        <v>20</v>
      </c>
      <c r="F35" s="589"/>
      <c r="G35" s="590"/>
      <c r="H35" s="576"/>
      <c r="I35" s="576"/>
    </row>
    <row r="36" spans="1:9" x14ac:dyDescent="0.2">
      <c r="A36" s="486" t="s">
        <v>527</v>
      </c>
      <c r="B36" s="309" t="s">
        <v>528</v>
      </c>
      <c r="C36" s="441">
        <v>6</v>
      </c>
      <c r="D36" s="407">
        <v>161</v>
      </c>
      <c r="F36" s="589"/>
      <c r="G36" s="590"/>
      <c r="H36" s="576"/>
      <c r="I36" s="576"/>
    </row>
    <row r="37" spans="1:9" x14ac:dyDescent="0.2">
      <c r="A37" s="485" t="s">
        <v>529</v>
      </c>
      <c r="B37" s="309" t="s">
        <v>530</v>
      </c>
      <c r="C37" s="441">
        <v>1</v>
      </c>
      <c r="D37" s="587" t="s">
        <v>20</v>
      </c>
      <c r="F37" s="589"/>
      <c r="G37" s="590"/>
      <c r="H37" s="576"/>
      <c r="I37" s="576"/>
    </row>
    <row r="38" spans="1:9" x14ac:dyDescent="0.2">
      <c r="A38" s="485" t="s">
        <v>531</v>
      </c>
      <c r="B38" s="309" t="s">
        <v>532</v>
      </c>
      <c r="C38" s="441">
        <v>3</v>
      </c>
      <c r="D38" s="407">
        <v>68</v>
      </c>
      <c r="F38" s="589"/>
      <c r="G38" s="590"/>
      <c r="H38" s="576"/>
      <c r="I38" s="576"/>
    </row>
    <row r="39" spans="1:9" ht="19.899999999999999" customHeight="1" x14ac:dyDescent="0.2">
      <c r="A39" s="485" t="s">
        <v>533</v>
      </c>
      <c r="B39" s="309" t="s">
        <v>534</v>
      </c>
      <c r="C39" s="441">
        <v>2</v>
      </c>
      <c r="D39" s="587" t="s">
        <v>20</v>
      </c>
      <c r="F39" s="589"/>
      <c r="G39" s="590"/>
      <c r="H39" s="576"/>
      <c r="I39" s="576"/>
    </row>
    <row r="40" spans="1:9" x14ac:dyDescent="0.2">
      <c r="A40" s="485" t="s">
        <v>535</v>
      </c>
      <c r="B40" s="309" t="s">
        <v>536</v>
      </c>
      <c r="C40" s="441">
        <v>1</v>
      </c>
      <c r="D40" s="587" t="s">
        <v>20</v>
      </c>
      <c r="F40" s="589"/>
      <c r="G40" s="590"/>
    </row>
    <row r="41" spans="1:9" x14ac:dyDescent="0.2">
      <c r="A41" s="425" t="s">
        <v>537</v>
      </c>
      <c r="B41" s="591" t="s">
        <v>538</v>
      </c>
      <c r="C41" s="592">
        <v>4</v>
      </c>
      <c r="D41" s="592">
        <v>57</v>
      </c>
      <c r="F41" s="593"/>
      <c r="G41" s="594"/>
      <c r="H41" s="517"/>
      <c r="I41" s="517"/>
    </row>
    <row r="43" spans="1:9" x14ac:dyDescent="0.2">
      <c r="A43" s="740" t="s">
        <v>722</v>
      </c>
      <c r="B43" s="740"/>
      <c r="C43" s="740"/>
      <c r="D43" s="740"/>
    </row>
  </sheetData>
  <mergeCells count="7">
    <mergeCell ref="F28:G28"/>
    <mergeCell ref="A43:D43"/>
    <mergeCell ref="A1:I1"/>
    <mergeCell ref="A2:I2"/>
    <mergeCell ref="A3:I3"/>
    <mergeCell ref="A7:B7"/>
    <mergeCell ref="F7:G7"/>
  </mergeCells>
  <conditionalFormatting sqref="F6:I41">
    <cfRule type="expression" dxfId="1" priority="1">
      <formula>MOD(ROW(),2)=1</formula>
    </cfRule>
  </conditionalFormatting>
  <conditionalFormatting sqref="A6:D41">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ignoredErrors>
    <ignoredError sqref="F9:F26 A9:A41 F29:F3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view="pageLayout" zoomScaleNormal="100" workbookViewId="0">
      <selection activeCell="I12" sqref="I12"/>
    </sheetView>
  </sheetViews>
  <sheetFormatPr baseColWidth="10" defaultRowHeight="12.75" x14ac:dyDescent="0.2"/>
  <cols>
    <col min="1" max="1" width="5.140625" customWidth="1"/>
    <col min="2" max="2" width="80.5703125" customWidth="1"/>
    <col min="3" max="3" width="6.140625" style="94" customWidth="1"/>
  </cols>
  <sheetData>
    <row r="1" spans="1:3" x14ac:dyDescent="0.2">
      <c r="A1" s="643" t="s">
        <v>197</v>
      </c>
      <c r="B1" s="643"/>
      <c r="C1" s="93" t="s">
        <v>198</v>
      </c>
    </row>
    <row r="2" spans="1:3" x14ac:dyDescent="0.2">
      <c r="A2" s="90"/>
    </row>
    <row r="3" spans="1:3" x14ac:dyDescent="0.2">
      <c r="A3" s="90"/>
    </row>
    <row r="4" spans="1:3" x14ac:dyDescent="0.2">
      <c r="A4" s="90"/>
    </row>
    <row r="5" spans="1:3" x14ac:dyDescent="0.2">
      <c r="A5" s="644" t="s">
        <v>215</v>
      </c>
      <c r="B5" s="644"/>
      <c r="C5" s="94">
        <v>4</v>
      </c>
    </row>
    <row r="6" spans="1:3" ht="19.899999999999999" customHeight="1" x14ac:dyDescent="0.2">
      <c r="A6" s="644" t="s">
        <v>214</v>
      </c>
      <c r="B6" s="644"/>
      <c r="C6" s="94">
        <v>4</v>
      </c>
    </row>
    <row r="7" spans="1:3" ht="19.899999999999999" customHeight="1" x14ac:dyDescent="0.2">
      <c r="A7" s="645" t="s">
        <v>332</v>
      </c>
      <c r="B7" s="646"/>
    </row>
    <row r="8" spans="1:3" ht="12.75" customHeight="1" x14ac:dyDescent="0.2">
      <c r="A8" s="649" t="s">
        <v>330</v>
      </c>
      <c r="B8" s="650"/>
      <c r="C8" s="94">
        <v>5</v>
      </c>
    </row>
    <row r="9" spans="1:3" ht="12.75" customHeight="1" x14ac:dyDescent="0.2">
      <c r="A9" s="647" t="s">
        <v>331</v>
      </c>
      <c r="B9" s="648"/>
      <c r="C9" s="94">
        <v>21</v>
      </c>
    </row>
    <row r="10" spans="1:3" x14ac:dyDescent="0.2">
      <c r="A10" s="91"/>
      <c r="B10" s="92"/>
    </row>
    <row r="11" spans="1:3" x14ac:dyDescent="0.2">
      <c r="A11" s="91"/>
      <c r="B11" s="92"/>
    </row>
    <row r="12" spans="1:3" x14ac:dyDescent="0.2">
      <c r="A12" s="643" t="s">
        <v>199</v>
      </c>
      <c r="B12" s="643"/>
    </row>
    <row r="13" spans="1:3" x14ac:dyDescent="0.2">
      <c r="A13" s="91"/>
      <c r="B13" s="92"/>
    </row>
    <row r="14" spans="1:3" x14ac:dyDescent="0.2">
      <c r="A14" s="95" t="s">
        <v>200</v>
      </c>
      <c r="B14" s="175" t="s">
        <v>317</v>
      </c>
      <c r="C14" s="94">
        <v>6</v>
      </c>
    </row>
    <row r="15" spans="1:3" ht="25.5" customHeight="1" x14ac:dyDescent="0.2">
      <c r="A15" s="95" t="s">
        <v>201</v>
      </c>
      <c r="B15" s="189" t="s">
        <v>329</v>
      </c>
      <c r="C15" s="94">
        <v>7</v>
      </c>
    </row>
    <row r="16" spans="1:3" ht="25.5" customHeight="1" x14ac:dyDescent="0.2">
      <c r="A16" s="95" t="s">
        <v>202</v>
      </c>
      <c r="B16" s="604" t="s">
        <v>727</v>
      </c>
    </row>
    <row r="17" spans="1:3" ht="18.600000000000001" customHeight="1" x14ac:dyDescent="0.2">
      <c r="A17" s="96" t="s">
        <v>205</v>
      </c>
      <c r="B17" s="175" t="s">
        <v>318</v>
      </c>
      <c r="C17" s="94">
        <v>8</v>
      </c>
    </row>
    <row r="18" spans="1:3" ht="18.2" customHeight="1" x14ac:dyDescent="0.2">
      <c r="A18" s="96" t="s">
        <v>206</v>
      </c>
      <c r="B18" s="176" t="s">
        <v>320</v>
      </c>
    </row>
    <row r="19" spans="1:3" x14ac:dyDescent="0.2">
      <c r="A19" s="95"/>
      <c r="B19" s="177" t="s">
        <v>319</v>
      </c>
      <c r="C19" s="94">
        <v>9</v>
      </c>
    </row>
    <row r="20" spans="1:3" ht="18.600000000000001" customHeight="1" x14ac:dyDescent="0.2">
      <c r="A20" s="96" t="s">
        <v>209</v>
      </c>
      <c r="B20" s="175" t="s">
        <v>321</v>
      </c>
      <c r="C20" s="94">
        <v>10</v>
      </c>
    </row>
    <row r="21" spans="1:3" ht="18.600000000000001" customHeight="1" x14ac:dyDescent="0.2">
      <c r="A21" s="96" t="s">
        <v>210</v>
      </c>
      <c r="B21" s="175" t="s">
        <v>322</v>
      </c>
      <c r="C21" s="94">
        <v>11</v>
      </c>
    </row>
    <row r="22" spans="1:3" ht="18.600000000000001" customHeight="1" x14ac:dyDescent="0.2">
      <c r="A22" s="96" t="s">
        <v>211</v>
      </c>
      <c r="B22" s="176" t="s">
        <v>323</v>
      </c>
    </row>
    <row r="23" spans="1:3" x14ac:dyDescent="0.2">
      <c r="A23" s="95"/>
      <c r="B23" s="97" t="s">
        <v>216</v>
      </c>
      <c r="C23" s="94">
        <v>12</v>
      </c>
    </row>
    <row r="24" spans="1:3" ht="18.600000000000001" customHeight="1" x14ac:dyDescent="0.2">
      <c r="A24" s="96" t="s">
        <v>212</v>
      </c>
      <c r="B24" s="176" t="s">
        <v>324</v>
      </c>
    </row>
    <row r="25" spans="1:3" x14ac:dyDescent="0.2">
      <c r="A25" s="95"/>
      <c r="B25" s="177" t="s">
        <v>325</v>
      </c>
      <c r="C25" s="94">
        <v>13</v>
      </c>
    </row>
    <row r="26" spans="1:3" ht="18.600000000000001" customHeight="1" x14ac:dyDescent="0.2">
      <c r="A26" s="96" t="s">
        <v>213</v>
      </c>
      <c r="B26" s="176" t="s">
        <v>326</v>
      </c>
    </row>
    <row r="27" spans="1:3" x14ac:dyDescent="0.2">
      <c r="A27" s="95"/>
      <c r="B27" s="177" t="s">
        <v>327</v>
      </c>
      <c r="C27" s="94">
        <v>14</v>
      </c>
    </row>
    <row r="28" spans="1:3" ht="18.2" customHeight="1" x14ac:dyDescent="0.2">
      <c r="A28" s="192" t="s">
        <v>335</v>
      </c>
      <c r="B28" s="623" t="s">
        <v>337</v>
      </c>
      <c r="C28" s="94">
        <v>15</v>
      </c>
    </row>
    <row r="29" spans="1:3" ht="18.2" customHeight="1" x14ac:dyDescent="0.2">
      <c r="A29" s="193" t="s">
        <v>336</v>
      </c>
      <c r="B29" s="622" t="s">
        <v>736</v>
      </c>
      <c r="C29" s="94">
        <v>22</v>
      </c>
    </row>
    <row r="30" spans="1:3" x14ac:dyDescent="0.2">
      <c r="A30" s="95"/>
      <c r="B30" s="177"/>
    </row>
    <row r="31" spans="1:3" ht="25.5" customHeight="1" x14ac:dyDescent="0.2">
      <c r="A31" s="95" t="s">
        <v>203</v>
      </c>
      <c r="B31" s="605" t="s">
        <v>728</v>
      </c>
    </row>
    <row r="32" spans="1:3" ht="18.2" customHeight="1" x14ac:dyDescent="0.2">
      <c r="A32" s="96" t="s">
        <v>207</v>
      </c>
      <c r="B32" s="606" t="s">
        <v>737</v>
      </c>
      <c r="C32" s="94">
        <v>23</v>
      </c>
    </row>
    <row r="33" spans="1:3" ht="18.2" customHeight="1" x14ac:dyDescent="0.2">
      <c r="A33" s="96" t="s">
        <v>208</v>
      </c>
      <c r="B33" s="607" t="s">
        <v>729</v>
      </c>
      <c r="C33" s="94">
        <v>29</v>
      </c>
    </row>
    <row r="34" spans="1:3" ht="18.2" customHeight="1" x14ac:dyDescent="0.2">
      <c r="A34" s="190" t="s">
        <v>333</v>
      </c>
      <c r="B34" s="622" t="s">
        <v>730</v>
      </c>
      <c r="C34" s="94">
        <v>30</v>
      </c>
    </row>
    <row r="35" spans="1:3" ht="18.2" customHeight="1" x14ac:dyDescent="0.2">
      <c r="A35" s="191" t="s">
        <v>334</v>
      </c>
      <c r="B35" s="622" t="s">
        <v>738</v>
      </c>
      <c r="C35" s="94">
        <v>31</v>
      </c>
    </row>
    <row r="36" spans="1:3" x14ac:dyDescent="0.2">
      <c r="A36" s="92"/>
      <c r="B36" s="92"/>
    </row>
    <row r="37" spans="1:3" x14ac:dyDescent="0.2">
      <c r="A37" s="92"/>
      <c r="B37" s="92"/>
    </row>
    <row r="38" spans="1:3" x14ac:dyDescent="0.2">
      <c r="A38" s="92"/>
      <c r="B38" s="92"/>
    </row>
  </sheetData>
  <mergeCells count="7">
    <mergeCell ref="A1:B1"/>
    <mergeCell ref="A12:B12"/>
    <mergeCell ref="A5:B5"/>
    <mergeCell ref="A6:B6"/>
    <mergeCell ref="A7:B7"/>
    <mergeCell ref="A9:B9"/>
    <mergeCell ref="A8:B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6" zoomScaleNormal="100" workbookViewId="0">
      <selection activeCell="G61" sqref="G6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view="pageLayout" zoomScaleNormal="100" workbookViewId="0">
      <selection activeCell="A76" sqref="A66:A76"/>
    </sheetView>
  </sheetViews>
  <sheetFormatPr baseColWidth="10" defaultRowHeight="12.75" x14ac:dyDescent="0.2"/>
  <cols>
    <col min="5" max="5" width="2" customWidth="1"/>
    <col min="9" max="9" width="9.42578125" customWidth="1"/>
  </cols>
  <sheetData>
    <row r="1" spans="1:9" ht="12.2" customHeight="1" x14ac:dyDescent="0.2">
      <c r="A1" s="651" t="s">
        <v>218</v>
      </c>
      <c r="B1" s="651"/>
      <c r="C1" s="651"/>
      <c r="D1" s="651"/>
      <c r="E1" s="651"/>
      <c r="F1" s="651"/>
      <c r="G1" s="651"/>
      <c r="H1" s="651"/>
      <c r="I1" s="651"/>
    </row>
    <row r="2" spans="1:9" ht="12.2" customHeight="1" x14ac:dyDescent="0.2">
      <c r="A2" s="103"/>
      <c r="B2" s="98"/>
      <c r="C2" s="98"/>
      <c r="D2" s="98"/>
      <c r="E2" s="98"/>
      <c r="F2" s="98"/>
    </row>
    <row r="3" spans="1:9" ht="11.45" customHeight="1" x14ac:dyDescent="0.2">
      <c r="A3" s="105" t="s">
        <v>110</v>
      </c>
      <c r="B3" s="657"/>
      <c r="C3" s="658" t="s">
        <v>113</v>
      </c>
      <c r="D3" s="659"/>
      <c r="E3" s="659"/>
      <c r="F3" s="660"/>
    </row>
    <row r="4" spans="1:9" ht="11.45" customHeight="1" x14ac:dyDescent="0.2">
      <c r="A4" s="106" t="s">
        <v>111</v>
      </c>
      <c r="B4" s="657"/>
      <c r="C4" s="661"/>
      <c r="D4" s="657"/>
      <c r="E4" s="657"/>
      <c r="F4" s="662"/>
    </row>
    <row r="5" spans="1:9" ht="11.45" customHeight="1" x14ac:dyDescent="0.2">
      <c r="A5" s="107" t="s">
        <v>112</v>
      </c>
      <c r="B5" s="657"/>
      <c r="C5" s="663"/>
      <c r="D5" s="664"/>
      <c r="E5" s="664"/>
      <c r="F5" s="665"/>
    </row>
    <row r="6" spans="1:9" ht="8.4499999999999993" customHeight="1" x14ac:dyDescent="0.2">
      <c r="A6" s="99"/>
      <c r="B6" s="100"/>
      <c r="C6" s="100"/>
      <c r="D6" s="100"/>
      <c r="E6" s="100"/>
      <c r="F6" s="98"/>
    </row>
    <row r="7" spans="1:9" ht="11.45" customHeight="1" x14ac:dyDescent="0.2">
      <c r="A7" s="104"/>
      <c r="B7" s="102" t="s">
        <v>114</v>
      </c>
      <c r="C7" s="100"/>
      <c r="D7" s="100"/>
      <c r="E7" s="652" t="s">
        <v>230</v>
      </c>
      <c r="F7" s="653"/>
      <c r="G7" s="653"/>
      <c r="H7" s="653"/>
      <c r="I7" s="656"/>
    </row>
    <row r="8" spans="1:9" ht="8.4499999999999993" customHeight="1" x14ac:dyDescent="0.2">
      <c r="A8" s="104"/>
      <c r="B8" s="99"/>
      <c r="C8" s="100"/>
      <c r="D8" s="100"/>
      <c r="E8" s="100"/>
      <c r="F8" s="103"/>
    </row>
    <row r="9" spans="1:9" ht="11.45" customHeight="1" x14ac:dyDescent="0.2">
      <c r="A9" s="104"/>
      <c r="B9" s="99"/>
      <c r="C9" s="102" t="s">
        <v>219</v>
      </c>
      <c r="D9" s="100"/>
      <c r="E9" s="100"/>
      <c r="F9" s="652" t="s">
        <v>230</v>
      </c>
      <c r="G9" s="653"/>
      <c r="H9" s="653"/>
      <c r="I9" s="656"/>
    </row>
    <row r="10" spans="1:9" ht="8.4499999999999993" customHeight="1" x14ac:dyDescent="0.2">
      <c r="A10" s="104"/>
      <c r="B10" s="101"/>
      <c r="C10" s="99"/>
      <c r="D10" s="100"/>
      <c r="E10" s="100"/>
      <c r="F10" s="103"/>
    </row>
    <row r="11" spans="1:9" ht="11.45" customHeight="1" x14ac:dyDescent="0.2">
      <c r="A11" s="104"/>
      <c r="B11" s="101"/>
      <c r="C11" s="99"/>
      <c r="D11" s="102" t="s">
        <v>116</v>
      </c>
      <c r="E11" s="104"/>
      <c r="F11" s="652" t="s">
        <v>231</v>
      </c>
      <c r="G11" s="653"/>
      <c r="H11" s="653"/>
      <c r="I11" s="656"/>
    </row>
    <row r="12" spans="1:9" ht="8.4499999999999993" customHeight="1" x14ac:dyDescent="0.2">
      <c r="A12" s="104"/>
      <c r="B12" s="101"/>
      <c r="C12" s="100"/>
      <c r="D12" s="104"/>
      <c r="E12" s="100"/>
      <c r="F12" s="103"/>
    </row>
    <row r="13" spans="1:9" ht="11.45" customHeight="1" x14ac:dyDescent="0.2">
      <c r="A13" s="104"/>
      <c r="B13" s="101"/>
      <c r="C13" s="99"/>
      <c r="D13" s="102" t="s">
        <v>118</v>
      </c>
      <c r="E13" s="104"/>
      <c r="F13" s="652" t="s">
        <v>232</v>
      </c>
      <c r="G13" s="653"/>
      <c r="H13" s="653"/>
      <c r="I13" s="656"/>
    </row>
    <row r="14" spans="1:9" ht="8.4499999999999993" customHeight="1" x14ac:dyDescent="0.2">
      <c r="A14" s="100"/>
      <c r="B14" s="101"/>
      <c r="C14" s="100"/>
      <c r="D14" s="100"/>
      <c r="E14" s="100"/>
      <c r="F14" s="98"/>
    </row>
    <row r="15" spans="1:9" ht="11.45" customHeight="1" x14ac:dyDescent="0.2">
      <c r="A15" s="100"/>
      <c r="B15" s="102" t="s">
        <v>121</v>
      </c>
      <c r="C15" s="100"/>
      <c r="D15" s="100"/>
      <c r="E15" s="652" t="s">
        <v>233</v>
      </c>
      <c r="F15" s="653"/>
      <c r="G15" s="653"/>
      <c r="H15" s="653"/>
      <c r="I15" s="656"/>
    </row>
    <row r="16" spans="1:9" ht="8.4499999999999993" customHeight="1" x14ac:dyDescent="0.2">
      <c r="A16" s="100"/>
      <c r="B16" s="99"/>
      <c r="C16" s="100"/>
      <c r="D16" s="100"/>
      <c r="E16" s="100"/>
      <c r="F16" s="103"/>
    </row>
    <row r="17" spans="1:9" ht="11.45" customHeight="1" x14ac:dyDescent="0.2">
      <c r="A17" s="100"/>
      <c r="B17" s="101"/>
      <c r="C17" s="102" t="s">
        <v>122</v>
      </c>
      <c r="D17" s="100"/>
      <c r="E17" s="100"/>
      <c r="F17" s="652" t="s">
        <v>234</v>
      </c>
      <c r="G17" s="653"/>
      <c r="H17" s="653"/>
      <c r="I17" s="656"/>
    </row>
    <row r="18" spans="1:9" ht="8.4499999999999993" customHeight="1" x14ac:dyDescent="0.2">
      <c r="A18" s="100"/>
      <c r="B18" s="101"/>
      <c r="C18" s="100"/>
      <c r="D18" s="100"/>
      <c r="E18" s="100"/>
      <c r="F18" s="103"/>
    </row>
    <row r="19" spans="1:9" ht="11.45" customHeight="1" x14ac:dyDescent="0.2">
      <c r="A19" s="100"/>
      <c r="B19" s="101"/>
      <c r="C19" s="99"/>
      <c r="D19" s="102" t="s">
        <v>220</v>
      </c>
      <c r="E19" s="104"/>
      <c r="F19" s="652" t="s">
        <v>234</v>
      </c>
      <c r="G19" s="653"/>
      <c r="H19" s="653"/>
      <c r="I19" s="656"/>
    </row>
    <row r="20" spans="1:9" ht="8.4499999999999993" customHeight="1" x14ac:dyDescent="0.2">
      <c r="A20" s="100"/>
      <c r="B20" s="101"/>
      <c r="C20" s="100"/>
      <c r="D20" s="100"/>
      <c r="E20" s="100"/>
      <c r="F20" s="103"/>
    </row>
    <row r="21" spans="1:9" ht="11.45" customHeight="1" x14ac:dyDescent="0.2">
      <c r="A21" s="100"/>
      <c r="B21" s="101"/>
      <c r="C21" s="102" t="s">
        <v>124</v>
      </c>
      <c r="D21" s="100"/>
      <c r="E21" s="100"/>
      <c r="F21" s="652" t="s">
        <v>235</v>
      </c>
      <c r="G21" s="653"/>
      <c r="H21" s="653"/>
      <c r="I21" s="656"/>
    </row>
    <row r="22" spans="1:9" ht="8.4499999999999993" customHeight="1" x14ac:dyDescent="0.2">
      <c r="A22" s="100"/>
      <c r="B22" s="99"/>
      <c r="C22" s="99"/>
      <c r="D22" s="100"/>
      <c r="E22" s="100"/>
      <c r="F22" s="103"/>
    </row>
    <row r="23" spans="1:9" ht="11.45" customHeight="1" x14ac:dyDescent="0.2">
      <c r="A23" s="100"/>
      <c r="B23" s="101"/>
      <c r="C23" s="100"/>
      <c r="D23" s="102" t="s">
        <v>221</v>
      </c>
      <c r="E23" s="104"/>
      <c r="F23" s="652" t="s">
        <v>235</v>
      </c>
      <c r="G23" s="653"/>
      <c r="H23" s="653"/>
      <c r="I23" s="656"/>
    </row>
    <row r="24" spans="1:9" ht="8.4499999999999993" customHeight="1" x14ac:dyDescent="0.2">
      <c r="A24" s="100"/>
      <c r="B24" s="101"/>
      <c r="C24" s="100"/>
      <c r="D24" s="100"/>
      <c r="E24" s="100"/>
      <c r="F24" s="103"/>
    </row>
    <row r="25" spans="1:9" ht="11.45" customHeight="1" x14ac:dyDescent="0.2">
      <c r="A25" s="100"/>
      <c r="B25" s="99"/>
      <c r="C25" s="102" t="s">
        <v>126</v>
      </c>
      <c r="D25" s="100"/>
      <c r="E25" s="100"/>
      <c r="F25" s="652" t="s">
        <v>236</v>
      </c>
      <c r="G25" s="653"/>
      <c r="H25" s="653"/>
      <c r="I25" s="656"/>
    </row>
    <row r="26" spans="1:9" ht="8.4499999999999993" customHeight="1" x14ac:dyDescent="0.2">
      <c r="A26" s="100"/>
      <c r="B26" s="101"/>
      <c r="C26" s="99"/>
      <c r="D26" s="100"/>
      <c r="E26" s="100"/>
      <c r="F26" s="103"/>
    </row>
    <row r="27" spans="1:9" ht="11.45" customHeight="1" x14ac:dyDescent="0.2">
      <c r="A27" s="100"/>
      <c r="B27" s="101"/>
      <c r="C27" s="100"/>
      <c r="D27" s="102" t="s">
        <v>222</v>
      </c>
      <c r="E27" s="104"/>
      <c r="F27" s="652" t="s">
        <v>236</v>
      </c>
      <c r="G27" s="653"/>
      <c r="H27" s="653"/>
      <c r="I27" s="656"/>
    </row>
    <row r="28" spans="1:9" ht="8.4499999999999993" customHeight="1" x14ac:dyDescent="0.2">
      <c r="A28" s="100"/>
      <c r="B28" s="100"/>
      <c r="C28" s="99"/>
      <c r="D28" s="100"/>
      <c r="E28" s="100"/>
      <c r="F28" s="98"/>
    </row>
    <row r="29" spans="1:9" ht="11.45" customHeight="1" x14ac:dyDescent="0.2">
      <c r="A29" s="99"/>
      <c r="B29" s="102" t="s">
        <v>127</v>
      </c>
      <c r="C29" s="100"/>
      <c r="D29" s="100"/>
      <c r="E29" s="666" t="s">
        <v>237</v>
      </c>
      <c r="F29" s="667"/>
      <c r="G29" s="667"/>
      <c r="H29" s="667"/>
      <c r="I29" s="656"/>
    </row>
    <row r="30" spans="1:9" ht="8.4499999999999993" customHeight="1" x14ac:dyDescent="0.2">
      <c r="A30" s="104"/>
      <c r="B30" s="101"/>
      <c r="C30" s="100"/>
      <c r="D30" s="99"/>
      <c r="E30" s="100"/>
      <c r="F30" s="103"/>
    </row>
    <row r="31" spans="1:9" ht="11.45" customHeight="1" x14ac:dyDescent="0.2">
      <c r="A31" s="104"/>
      <c r="B31" s="101"/>
      <c r="C31" s="102" t="s">
        <v>128</v>
      </c>
      <c r="D31" s="100"/>
      <c r="E31" s="100"/>
      <c r="F31" s="652" t="s">
        <v>238</v>
      </c>
      <c r="G31" s="653"/>
      <c r="H31" s="653"/>
      <c r="I31" s="656"/>
    </row>
    <row r="32" spans="1:9" ht="8.4499999999999993" customHeight="1" x14ac:dyDescent="0.2">
      <c r="A32" s="104"/>
      <c r="B32" s="101"/>
      <c r="C32" s="100"/>
      <c r="D32" s="100"/>
      <c r="E32" s="100"/>
      <c r="F32" s="103"/>
    </row>
    <row r="33" spans="1:9" ht="11.45" customHeight="1" x14ac:dyDescent="0.2">
      <c r="A33" s="104"/>
      <c r="B33" s="101"/>
      <c r="C33" s="100"/>
      <c r="D33" s="102" t="s">
        <v>223</v>
      </c>
      <c r="E33" s="100"/>
      <c r="F33" s="652" t="s">
        <v>238</v>
      </c>
      <c r="G33" s="653"/>
      <c r="H33" s="653"/>
      <c r="I33" s="656"/>
    </row>
    <row r="34" spans="1:9" ht="8.4499999999999993" customHeight="1" x14ac:dyDescent="0.2">
      <c r="A34" s="104"/>
      <c r="B34" s="101"/>
      <c r="C34" s="100"/>
      <c r="D34" s="100"/>
      <c r="E34" s="100"/>
      <c r="F34" s="103"/>
    </row>
    <row r="35" spans="1:9" ht="11.45" customHeight="1" x14ac:dyDescent="0.2">
      <c r="A35" s="104"/>
      <c r="B35" s="101"/>
      <c r="C35" s="102" t="s">
        <v>130</v>
      </c>
      <c r="D35" s="99"/>
      <c r="E35" s="100"/>
      <c r="F35" s="652" t="s">
        <v>239</v>
      </c>
      <c r="G35" s="653"/>
      <c r="H35" s="653"/>
      <c r="I35" s="656"/>
    </row>
    <row r="36" spans="1:9" ht="8.4499999999999993" customHeight="1" x14ac:dyDescent="0.2">
      <c r="A36" s="178"/>
      <c r="B36" s="101"/>
      <c r="C36" s="99"/>
      <c r="D36" s="100"/>
      <c r="E36" s="100"/>
      <c r="F36" s="103"/>
    </row>
    <row r="37" spans="1:9" ht="11.45" customHeight="1" x14ac:dyDescent="0.2">
      <c r="A37" s="100"/>
      <c r="B37" s="101"/>
      <c r="C37" s="100"/>
      <c r="D37" s="102" t="s">
        <v>224</v>
      </c>
      <c r="E37" s="104"/>
      <c r="F37" s="652" t="s">
        <v>239</v>
      </c>
      <c r="G37" s="653"/>
      <c r="H37" s="653"/>
      <c r="I37" s="656"/>
    </row>
    <row r="38" spans="1:9" ht="8.4499999999999993" customHeight="1" x14ac:dyDescent="0.2">
      <c r="A38" s="100"/>
      <c r="B38" s="101"/>
      <c r="C38" s="99"/>
      <c r="D38" s="100"/>
      <c r="E38" s="100"/>
      <c r="F38" s="98"/>
    </row>
    <row r="39" spans="1:9" ht="11.45" customHeight="1" x14ac:dyDescent="0.2">
      <c r="A39" s="99"/>
      <c r="B39" s="102" t="s">
        <v>132</v>
      </c>
      <c r="C39" s="100"/>
      <c r="D39" s="100"/>
      <c r="E39" s="666" t="s">
        <v>240</v>
      </c>
      <c r="F39" s="667"/>
      <c r="G39" s="667"/>
      <c r="H39" s="667"/>
      <c r="I39" s="656"/>
    </row>
    <row r="40" spans="1:9" ht="8.4499999999999993" customHeight="1" x14ac:dyDescent="0.2">
      <c r="A40" s="100"/>
      <c r="B40" s="99"/>
      <c r="C40" s="100"/>
      <c r="D40" s="100"/>
      <c r="E40" s="100"/>
      <c r="F40" s="103"/>
    </row>
    <row r="41" spans="1:9" ht="11.45" customHeight="1" x14ac:dyDescent="0.2">
      <c r="A41" s="100"/>
      <c r="B41" s="99"/>
      <c r="C41" s="102" t="s">
        <v>134</v>
      </c>
      <c r="D41" s="100"/>
      <c r="E41" s="100"/>
      <c r="F41" s="652" t="s">
        <v>241</v>
      </c>
      <c r="G41" s="653"/>
      <c r="H41" s="653"/>
      <c r="I41" s="655"/>
    </row>
    <row r="42" spans="1:9" ht="8.4499999999999993" customHeight="1" x14ac:dyDescent="0.2">
      <c r="A42" s="100"/>
      <c r="B42" s="101"/>
      <c r="C42" s="100"/>
      <c r="D42" s="100"/>
      <c r="E42" s="100"/>
      <c r="F42" s="103"/>
    </row>
    <row r="43" spans="1:9" ht="12.2" customHeight="1" x14ac:dyDescent="0.2">
      <c r="A43" s="100"/>
      <c r="B43" s="101"/>
      <c r="C43" s="100"/>
      <c r="D43" s="102" t="s">
        <v>225</v>
      </c>
      <c r="E43" s="104"/>
      <c r="F43" s="652" t="s">
        <v>241</v>
      </c>
      <c r="G43" s="653"/>
      <c r="H43" s="653"/>
      <c r="I43" s="655"/>
    </row>
    <row r="44" spans="1:9" ht="8.4499999999999993" customHeight="1" x14ac:dyDescent="0.2">
      <c r="A44" s="100"/>
      <c r="B44" s="99"/>
      <c r="C44" s="100"/>
      <c r="D44" s="100"/>
      <c r="E44" s="100"/>
      <c r="F44" s="103"/>
    </row>
    <row r="45" spans="1:9" ht="12.2" customHeight="1" x14ac:dyDescent="0.2">
      <c r="A45" s="100"/>
      <c r="B45" s="99"/>
      <c r="C45" s="102" t="s">
        <v>136</v>
      </c>
      <c r="D45" s="100"/>
      <c r="E45" s="100"/>
      <c r="F45" s="652" t="s">
        <v>242</v>
      </c>
      <c r="G45" s="653"/>
      <c r="H45" s="653"/>
      <c r="I45" s="655"/>
    </row>
    <row r="46" spans="1:9" ht="8.4499999999999993" customHeight="1" x14ac:dyDescent="0.2">
      <c r="A46" s="100"/>
      <c r="B46" s="101"/>
      <c r="C46" s="100"/>
      <c r="D46" s="100"/>
      <c r="E46" s="100"/>
      <c r="F46" s="103"/>
    </row>
    <row r="47" spans="1:9" ht="12.2" customHeight="1" x14ac:dyDescent="0.2">
      <c r="A47" s="100"/>
      <c r="B47" s="101"/>
      <c r="C47" s="99"/>
      <c r="D47" s="102" t="s">
        <v>226</v>
      </c>
      <c r="E47" s="104"/>
      <c r="F47" s="652" t="s">
        <v>242</v>
      </c>
      <c r="G47" s="653"/>
      <c r="H47" s="653"/>
      <c r="I47" s="655"/>
    </row>
    <row r="48" spans="1:9" ht="8.4499999999999993" customHeight="1" x14ac:dyDescent="0.2">
      <c r="A48" s="100"/>
      <c r="B48" s="101"/>
      <c r="C48" s="99"/>
      <c r="D48" s="99"/>
      <c r="E48" s="100"/>
      <c r="F48" s="98"/>
    </row>
    <row r="49" spans="1:9" ht="12.2" customHeight="1" x14ac:dyDescent="0.2">
      <c r="A49" s="99"/>
      <c r="B49" s="102" t="s">
        <v>137</v>
      </c>
      <c r="C49" s="100"/>
      <c r="D49" s="100"/>
      <c r="E49" s="652" t="s">
        <v>243</v>
      </c>
      <c r="F49" s="653"/>
      <c r="G49" s="653"/>
      <c r="H49" s="653"/>
      <c r="I49" s="656"/>
    </row>
    <row r="50" spans="1:9" ht="8.4499999999999993" customHeight="1" x14ac:dyDescent="0.2">
      <c r="A50" s="100"/>
      <c r="B50" s="101"/>
      <c r="C50" s="100"/>
      <c r="D50" s="100"/>
      <c r="E50" s="100"/>
      <c r="F50" s="103"/>
    </row>
    <row r="51" spans="1:9" ht="12.2" customHeight="1" x14ac:dyDescent="0.2">
      <c r="A51" s="100"/>
      <c r="B51" s="101"/>
      <c r="C51" s="102" t="s">
        <v>139</v>
      </c>
      <c r="D51" s="100"/>
      <c r="E51" s="100"/>
      <c r="F51" s="652" t="s">
        <v>244</v>
      </c>
      <c r="G51" s="653"/>
      <c r="H51" s="653"/>
      <c r="I51" s="655"/>
    </row>
    <row r="52" spans="1:9" ht="8.4499999999999993" customHeight="1" x14ac:dyDescent="0.2">
      <c r="A52" s="99"/>
      <c r="B52" s="101"/>
      <c r="C52" s="99"/>
      <c r="D52" s="100"/>
      <c r="E52" s="100"/>
      <c r="F52" s="103"/>
    </row>
    <row r="53" spans="1:9" ht="12.2" customHeight="1" x14ac:dyDescent="0.2">
      <c r="A53" s="100"/>
      <c r="B53" s="99"/>
      <c r="C53" s="99"/>
      <c r="D53" s="102" t="s">
        <v>227</v>
      </c>
      <c r="E53" s="104"/>
      <c r="F53" s="652" t="s">
        <v>244</v>
      </c>
      <c r="G53" s="653"/>
      <c r="H53" s="653"/>
      <c r="I53" s="655"/>
    </row>
    <row r="54" spans="1:9" ht="8.4499999999999993" customHeight="1" x14ac:dyDescent="0.2">
      <c r="A54" s="100"/>
      <c r="B54" s="101"/>
      <c r="C54" s="99"/>
      <c r="D54" s="100"/>
      <c r="E54" s="100"/>
      <c r="F54" s="103"/>
    </row>
    <row r="55" spans="1:9" ht="12.2" customHeight="1" x14ac:dyDescent="0.2">
      <c r="A55" s="100"/>
      <c r="B55" s="101"/>
      <c r="C55" s="102" t="s">
        <v>141</v>
      </c>
      <c r="D55" s="100"/>
      <c r="E55" s="100"/>
      <c r="F55" s="652" t="s">
        <v>245</v>
      </c>
      <c r="G55" s="653"/>
      <c r="H55" s="653"/>
      <c r="I55" s="655"/>
    </row>
    <row r="56" spans="1:9" ht="8.4499999999999993" customHeight="1" x14ac:dyDescent="0.2">
      <c r="A56" s="100"/>
      <c r="B56" s="101"/>
      <c r="C56" s="99"/>
      <c r="D56" s="100"/>
      <c r="E56" s="100"/>
      <c r="F56" s="103"/>
    </row>
    <row r="57" spans="1:9" ht="11.45" customHeight="1" x14ac:dyDescent="0.2">
      <c r="A57" s="100"/>
      <c r="B57" s="101"/>
      <c r="C57" s="100"/>
      <c r="D57" s="102" t="s">
        <v>228</v>
      </c>
      <c r="E57" s="104"/>
      <c r="F57" s="652" t="s">
        <v>245</v>
      </c>
      <c r="G57" s="653"/>
      <c r="H57" s="653"/>
      <c r="I57" s="655"/>
    </row>
    <row r="58" spans="1:9" ht="8.4499999999999993" customHeight="1" x14ac:dyDescent="0.2">
      <c r="A58" s="100"/>
      <c r="B58" s="101"/>
      <c r="C58" s="100"/>
      <c r="D58" s="100"/>
      <c r="E58" s="100"/>
      <c r="F58" s="103"/>
    </row>
    <row r="59" spans="1:9" ht="11.45" customHeight="1" x14ac:dyDescent="0.2">
      <c r="A59" s="100"/>
      <c r="B59" s="99"/>
      <c r="C59" s="102" t="s">
        <v>143</v>
      </c>
      <c r="D59" s="100"/>
      <c r="E59" s="100"/>
      <c r="F59" s="652" t="s">
        <v>246</v>
      </c>
      <c r="G59" s="653"/>
      <c r="H59" s="653"/>
      <c r="I59" s="655"/>
    </row>
    <row r="60" spans="1:9" ht="8.4499999999999993" customHeight="1" x14ac:dyDescent="0.2">
      <c r="A60" s="100"/>
      <c r="B60" s="101"/>
      <c r="C60" s="99"/>
      <c r="D60" s="100"/>
      <c r="E60" s="100"/>
      <c r="F60" s="103"/>
    </row>
    <row r="61" spans="1:9" ht="11.45" customHeight="1" x14ac:dyDescent="0.2">
      <c r="A61" s="100"/>
      <c r="B61" s="101"/>
      <c r="C61" s="99"/>
      <c r="D61" s="102" t="s">
        <v>229</v>
      </c>
      <c r="E61" s="104"/>
      <c r="F61" s="652" t="s">
        <v>246</v>
      </c>
      <c r="G61" s="653"/>
      <c r="H61" s="653"/>
      <c r="I61" s="654"/>
    </row>
    <row r="62" spans="1:9" ht="8.4499999999999993" customHeight="1" x14ac:dyDescent="0.2">
      <c r="A62" s="100"/>
      <c r="B62" s="101"/>
      <c r="C62" s="100"/>
      <c r="D62" s="100"/>
      <c r="E62" s="100"/>
      <c r="F62" s="98"/>
    </row>
    <row r="63" spans="1:9" ht="11.45" customHeight="1" x14ac:dyDescent="0.2">
      <c r="A63" s="99"/>
      <c r="B63" s="102" t="s">
        <v>144</v>
      </c>
      <c r="C63" s="100"/>
      <c r="D63" s="100"/>
      <c r="E63" s="652" t="s">
        <v>247</v>
      </c>
      <c r="F63" s="653"/>
      <c r="G63" s="653"/>
      <c r="H63" s="653"/>
      <c r="I63" s="654"/>
    </row>
    <row r="64" spans="1:9" ht="8.4499999999999993" customHeight="1" x14ac:dyDescent="0.2">
      <c r="A64" s="100"/>
      <c r="B64" s="99"/>
      <c r="C64" s="100"/>
      <c r="D64" s="100"/>
      <c r="E64" s="100"/>
      <c r="F64" s="103"/>
    </row>
    <row r="65" spans="1:9" ht="11.45" customHeight="1" x14ac:dyDescent="0.2">
      <c r="A65" s="100"/>
      <c r="B65" s="101"/>
      <c r="C65" s="102" t="s">
        <v>146</v>
      </c>
      <c r="D65" s="100"/>
      <c r="E65" s="100"/>
      <c r="F65" s="652" t="s">
        <v>248</v>
      </c>
      <c r="G65" s="653"/>
      <c r="H65" s="653"/>
      <c r="I65" s="654"/>
    </row>
    <row r="66" spans="1:9" ht="8.4499999999999993" customHeight="1" x14ac:dyDescent="0.2">
      <c r="A66" s="100"/>
      <c r="B66" s="101"/>
      <c r="C66" s="99"/>
      <c r="D66" s="100"/>
      <c r="E66" s="100"/>
      <c r="F66" s="103"/>
    </row>
    <row r="67" spans="1:9" ht="11.45" customHeight="1" x14ac:dyDescent="0.2">
      <c r="A67" s="100"/>
      <c r="B67" s="99"/>
      <c r="C67" s="99"/>
      <c r="D67" s="102" t="s">
        <v>148</v>
      </c>
      <c r="E67" s="104"/>
      <c r="F67" s="652" t="s">
        <v>249</v>
      </c>
      <c r="G67" s="653"/>
      <c r="H67" s="653"/>
      <c r="I67" s="654"/>
    </row>
    <row r="68" spans="1:9" ht="8.4499999999999993" customHeight="1" x14ac:dyDescent="0.2">
      <c r="A68" s="99"/>
      <c r="B68" s="101"/>
      <c r="C68" s="100"/>
      <c r="D68" s="104"/>
      <c r="E68" s="100"/>
      <c r="F68" s="103"/>
    </row>
    <row r="69" spans="1:9" ht="11.45" customHeight="1" x14ac:dyDescent="0.2">
      <c r="A69" s="100"/>
      <c r="B69" s="99"/>
      <c r="C69" s="100"/>
      <c r="D69" s="102" t="s">
        <v>150</v>
      </c>
      <c r="E69" s="104"/>
      <c r="F69" s="652" t="s">
        <v>250</v>
      </c>
      <c r="G69" s="653"/>
      <c r="H69" s="653"/>
      <c r="I69" s="654"/>
    </row>
    <row r="70" spans="1:9" ht="8.4499999999999993" customHeight="1" x14ac:dyDescent="0.2">
      <c r="A70" s="100"/>
      <c r="B70" s="101"/>
      <c r="C70" s="100"/>
      <c r="D70" s="100"/>
      <c r="E70" s="100"/>
      <c r="F70" s="103"/>
    </row>
    <row r="71" spans="1:9" ht="11.45" customHeight="1" x14ac:dyDescent="0.2">
      <c r="A71" s="100"/>
      <c r="B71" s="99"/>
      <c r="C71" s="102" t="s">
        <v>152</v>
      </c>
      <c r="D71" s="100"/>
      <c r="E71" s="100"/>
      <c r="F71" s="652" t="s">
        <v>251</v>
      </c>
      <c r="G71" s="653"/>
      <c r="H71" s="653"/>
      <c r="I71" s="654"/>
    </row>
    <row r="72" spans="1:9" ht="8.4499999999999993" customHeight="1" x14ac:dyDescent="0.2">
      <c r="A72" s="100"/>
      <c r="B72" s="101"/>
      <c r="C72" s="100"/>
      <c r="D72" s="100"/>
      <c r="E72" s="100"/>
      <c r="F72" s="103"/>
    </row>
    <row r="73" spans="1:9" ht="11.45" customHeight="1" x14ac:dyDescent="0.2">
      <c r="A73" s="100"/>
      <c r="B73" s="101"/>
      <c r="C73" s="100"/>
      <c r="D73" s="102" t="s">
        <v>153</v>
      </c>
      <c r="E73" s="104"/>
      <c r="F73" s="652" t="s">
        <v>252</v>
      </c>
      <c r="G73" s="653"/>
      <c r="H73" s="653"/>
      <c r="I73" s="654"/>
    </row>
    <row r="74" spans="1:9" ht="8.4499999999999993" customHeight="1" x14ac:dyDescent="0.2">
      <c r="A74" s="100"/>
      <c r="B74" s="101"/>
      <c r="C74" s="100"/>
      <c r="D74" s="104"/>
      <c r="E74" s="100"/>
      <c r="F74" s="103"/>
    </row>
    <row r="75" spans="1:9" ht="11.45" customHeight="1" x14ac:dyDescent="0.2">
      <c r="A75" s="100"/>
      <c r="B75" s="101"/>
      <c r="C75" s="99"/>
      <c r="D75" s="102" t="s">
        <v>155</v>
      </c>
      <c r="E75" s="104"/>
      <c r="F75" s="652" t="s">
        <v>253</v>
      </c>
      <c r="G75" s="653"/>
      <c r="H75" s="653"/>
      <c r="I75" s="654"/>
    </row>
    <row r="76" spans="1:9" ht="8.4499999999999993" customHeight="1" x14ac:dyDescent="0.2">
      <c r="A76" s="100"/>
      <c r="B76" s="101"/>
      <c r="C76" s="100"/>
      <c r="D76" s="104"/>
      <c r="E76" s="100"/>
      <c r="F76" s="103"/>
    </row>
    <row r="77" spans="1:9" ht="12.2" customHeight="1" x14ac:dyDescent="0.2">
      <c r="A77" s="100"/>
      <c r="B77" s="101"/>
      <c r="C77" s="100"/>
      <c r="D77" s="102" t="s">
        <v>156</v>
      </c>
      <c r="E77" s="104"/>
      <c r="F77" s="652" t="s">
        <v>254</v>
      </c>
      <c r="G77" s="653"/>
      <c r="H77" s="653"/>
      <c r="I77" s="654"/>
    </row>
  </sheetData>
  <mergeCells count="39">
    <mergeCell ref="B3:B5"/>
    <mergeCell ref="C3:F5"/>
    <mergeCell ref="F47:I47"/>
    <mergeCell ref="E49:I49"/>
    <mergeCell ref="F51:I51"/>
    <mergeCell ref="F17:I17"/>
    <mergeCell ref="F19:I19"/>
    <mergeCell ref="F21:I21"/>
    <mergeCell ref="F23:I23"/>
    <mergeCell ref="F45:I45"/>
    <mergeCell ref="E29:I29"/>
    <mergeCell ref="E39:I39"/>
    <mergeCell ref="F25:I25"/>
    <mergeCell ref="E63:I63"/>
    <mergeCell ref="F61:I61"/>
    <mergeCell ref="F27:I27"/>
    <mergeCell ref="F31:I31"/>
    <mergeCell ref="F33:I33"/>
    <mergeCell ref="F35:I35"/>
    <mergeCell ref="F37:I37"/>
    <mergeCell ref="F57:I57"/>
    <mergeCell ref="F53:I53"/>
    <mergeCell ref="F55:I55"/>
    <mergeCell ref="A1:I1"/>
    <mergeCell ref="F77:I77"/>
    <mergeCell ref="F75:I75"/>
    <mergeCell ref="F73:I73"/>
    <mergeCell ref="F71:I71"/>
    <mergeCell ref="F69:I69"/>
    <mergeCell ref="F67:I67"/>
    <mergeCell ref="F59:I59"/>
    <mergeCell ref="E7:I7"/>
    <mergeCell ref="F9:I9"/>
    <mergeCell ref="F11:I11"/>
    <mergeCell ref="F13:I13"/>
    <mergeCell ref="E15:I15"/>
    <mergeCell ref="F41:I41"/>
    <mergeCell ref="F43:I43"/>
    <mergeCell ref="F65:I6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F25"/>
  <sheetViews>
    <sheetView view="pageLayout" zoomScaleNormal="100" workbookViewId="0">
      <selection activeCell="A13" sqref="A13"/>
    </sheetView>
  </sheetViews>
  <sheetFormatPr baseColWidth="10" defaultRowHeight="12.75" x14ac:dyDescent="0.2"/>
  <cols>
    <col min="1" max="1" width="24.140625" customWidth="1"/>
    <col min="2" max="2" width="10.140625" customWidth="1"/>
    <col min="4" max="6" width="15.42578125" customWidth="1"/>
  </cols>
  <sheetData>
    <row r="16" spans="1:6" ht="14.25" customHeight="1" x14ac:dyDescent="0.2">
      <c r="A16" s="668" t="s">
        <v>88</v>
      </c>
      <c r="B16" s="668"/>
      <c r="C16" s="668"/>
      <c r="D16" s="668"/>
      <c r="E16" s="668"/>
      <c r="F16" s="668"/>
    </row>
    <row r="17" spans="1:6" s="67" customFormat="1" ht="19.899999999999999" customHeight="1" x14ac:dyDescent="0.2">
      <c r="A17" s="669" t="s">
        <v>338</v>
      </c>
      <c r="B17" s="669"/>
      <c r="C17" s="669"/>
      <c r="D17" s="669"/>
      <c r="E17" s="669"/>
      <c r="F17" s="669"/>
    </row>
    <row r="18" spans="1:6" x14ac:dyDescent="0.2">
      <c r="A18" s="70"/>
      <c r="B18" s="70"/>
      <c r="C18" s="70"/>
      <c r="D18" s="70"/>
      <c r="E18" s="70"/>
      <c r="F18" s="70"/>
    </row>
    <row r="19" spans="1:6" ht="45.4" customHeight="1" x14ac:dyDescent="0.2">
      <c r="A19" s="670" t="s">
        <v>89</v>
      </c>
      <c r="B19" s="671"/>
      <c r="C19" s="671"/>
      <c r="D19" s="130">
        <v>2011</v>
      </c>
      <c r="E19" s="130">
        <v>2012</v>
      </c>
      <c r="F19" s="131" t="s">
        <v>255</v>
      </c>
    </row>
    <row r="20" spans="1:6" ht="12.75" customHeight="1" x14ac:dyDescent="0.2">
      <c r="A20" s="108"/>
      <c r="B20" s="108"/>
      <c r="C20" s="125"/>
      <c r="D20" s="109"/>
      <c r="E20" s="109"/>
      <c r="F20" s="110"/>
    </row>
    <row r="21" spans="1:6" ht="12.75" customHeight="1" x14ac:dyDescent="0.2">
      <c r="A21" s="112" t="s">
        <v>90</v>
      </c>
      <c r="B21" s="113"/>
      <c r="C21" s="122"/>
      <c r="D21" s="194">
        <v>2463</v>
      </c>
      <c r="E21" s="194">
        <v>2455</v>
      </c>
      <c r="F21" s="195">
        <f>SUM(E21*100/D21)-100</f>
        <v>-0.32480714575720526</v>
      </c>
    </row>
    <row r="22" spans="1:6" ht="27" customHeight="1" x14ac:dyDescent="0.2">
      <c r="A22" s="112" t="s">
        <v>91</v>
      </c>
      <c r="B22" s="114" t="s">
        <v>92</v>
      </c>
      <c r="C22" s="122"/>
      <c r="D22" s="194">
        <v>22387</v>
      </c>
      <c r="E22" s="194">
        <v>23054</v>
      </c>
      <c r="F22" s="195">
        <f>SUM(E22*100/D22)-100</f>
        <v>2.9794076919640844</v>
      </c>
    </row>
    <row r="23" spans="1:6" ht="19.899999999999999" customHeight="1" x14ac:dyDescent="0.2">
      <c r="A23" s="112" t="s">
        <v>93</v>
      </c>
      <c r="B23" s="113"/>
      <c r="C23" s="126" t="s">
        <v>94</v>
      </c>
      <c r="D23" s="194">
        <v>2416</v>
      </c>
      <c r="E23" s="194">
        <v>2537</v>
      </c>
      <c r="F23" s="196">
        <f>SUM(E23*100/D23)-100</f>
        <v>5.0082781456953711</v>
      </c>
    </row>
    <row r="24" spans="1:6" ht="27.75" customHeight="1" x14ac:dyDescent="0.2">
      <c r="A24" s="112" t="s">
        <v>95</v>
      </c>
      <c r="B24" s="114" t="s">
        <v>96</v>
      </c>
      <c r="C24" s="127" t="s">
        <v>97</v>
      </c>
      <c r="D24" s="194">
        <v>51530</v>
      </c>
      <c r="E24" s="194">
        <v>52729</v>
      </c>
      <c r="F24" s="195">
        <f>SUM(E24*100/D24)-100</f>
        <v>2.3267999223753151</v>
      </c>
    </row>
    <row r="25" spans="1:6" ht="31.5" customHeight="1" x14ac:dyDescent="0.2">
      <c r="A25" s="124" t="s">
        <v>98</v>
      </c>
      <c r="B25" s="128"/>
      <c r="C25" s="129" t="s">
        <v>97</v>
      </c>
      <c r="D25" s="197">
        <v>2538836</v>
      </c>
      <c r="E25" s="198" t="s">
        <v>19</v>
      </c>
      <c r="F25" s="198" t="s">
        <v>19</v>
      </c>
    </row>
  </sheetData>
  <mergeCells count="3">
    <mergeCell ref="A16:F16"/>
    <mergeCell ref="A17:F17"/>
    <mergeCell ref="A19:C19"/>
  </mergeCells>
  <conditionalFormatting sqref="A20:F25">
    <cfRule type="expression" dxfId="4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ignoredErrors>
    <ignoredError sqref="C23"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Layout" zoomScaleNormal="100" workbookViewId="0">
      <selection sqref="A1:G1"/>
    </sheetView>
  </sheetViews>
  <sheetFormatPr baseColWidth="10" defaultColWidth="11.140625" defaultRowHeight="12.75" x14ac:dyDescent="0.2"/>
  <cols>
    <col min="1" max="1" width="4" style="68" customWidth="1"/>
    <col min="2" max="2" width="44.140625" style="68" customWidth="1"/>
    <col min="3" max="6" width="8.7109375" style="68" customWidth="1"/>
    <col min="7" max="7" width="8.140625" style="68" customWidth="1"/>
    <col min="8" max="16384" width="11.140625" style="68"/>
  </cols>
  <sheetData>
    <row r="1" spans="1:10" ht="14.25" customHeight="1" x14ac:dyDescent="0.2">
      <c r="A1" s="672" t="s">
        <v>339</v>
      </c>
      <c r="B1" s="672"/>
      <c r="C1" s="672"/>
      <c r="D1" s="672"/>
      <c r="E1" s="672"/>
      <c r="F1" s="672"/>
      <c r="G1" s="672"/>
    </row>
    <row r="2" spans="1:10" x14ac:dyDescent="0.2">
      <c r="A2" s="117"/>
      <c r="B2" s="117"/>
      <c r="C2" s="117"/>
      <c r="D2" s="117"/>
      <c r="E2" s="117"/>
      <c r="F2" s="117"/>
      <c r="G2" s="116"/>
    </row>
    <row r="3" spans="1:10" s="120" customFormat="1" ht="42.6" customHeight="1" x14ac:dyDescent="0.2">
      <c r="A3" s="675" t="s">
        <v>256</v>
      </c>
      <c r="B3" s="675" t="s">
        <v>340</v>
      </c>
      <c r="C3" s="673" t="s">
        <v>735</v>
      </c>
      <c r="D3" s="674"/>
      <c r="E3" s="674"/>
      <c r="F3" s="674"/>
      <c r="G3" s="674"/>
    </row>
    <row r="4" spans="1:10" s="120" customFormat="1" ht="42.6" customHeight="1" x14ac:dyDescent="0.2">
      <c r="A4" s="676"/>
      <c r="B4" s="676"/>
      <c r="C4" s="167">
        <v>2008</v>
      </c>
      <c r="D4" s="458">
        <v>2009</v>
      </c>
      <c r="E4" s="458">
        <v>2010</v>
      </c>
      <c r="F4" s="167">
        <v>2011</v>
      </c>
      <c r="G4" s="168">
        <v>2012</v>
      </c>
    </row>
    <row r="5" spans="1:10" x14ac:dyDescent="0.2">
      <c r="A5" s="226"/>
      <c r="B5" s="227"/>
      <c r="C5" s="228"/>
      <c r="D5" s="229"/>
      <c r="E5" s="229"/>
      <c r="F5" s="228"/>
      <c r="G5" s="228"/>
    </row>
    <row r="6" spans="1:10" x14ac:dyDescent="0.2">
      <c r="A6" s="208"/>
      <c r="B6" s="230" t="s">
        <v>99</v>
      </c>
      <c r="C6" s="231"/>
      <c r="D6" s="231"/>
      <c r="E6" s="231"/>
      <c r="F6" s="231"/>
      <c r="G6" s="231"/>
    </row>
    <row r="7" spans="1:10" ht="15.6" customHeight="1" x14ac:dyDescent="0.2">
      <c r="A7" s="232" t="s">
        <v>588</v>
      </c>
      <c r="B7" s="233" t="s">
        <v>586</v>
      </c>
      <c r="C7" s="234">
        <v>1895</v>
      </c>
      <c r="D7" s="234">
        <v>1857</v>
      </c>
      <c r="E7" s="234">
        <v>1830</v>
      </c>
      <c r="F7" s="234">
        <v>1828</v>
      </c>
      <c r="G7" s="235">
        <v>1795</v>
      </c>
    </row>
    <row r="8" spans="1:10" x14ac:dyDescent="0.2">
      <c r="A8" s="232" t="s">
        <v>589</v>
      </c>
      <c r="B8" s="233" t="s">
        <v>609</v>
      </c>
      <c r="C8" s="236">
        <v>376</v>
      </c>
      <c r="D8" s="236">
        <v>355</v>
      </c>
      <c r="E8" s="236">
        <v>359</v>
      </c>
      <c r="F8" s="236">
        <v>378</v>
      </c>
      <c r="G8" s="236">
        <v>386</v>
      </c>
      <c r="H8" s="76"/>
    </row>
    <row r="9" spans="1:10" x14ac:dyDescent="0.2">
      <c r="A9" s="232" t="s">
        <v>596</v>
      </c>
      <c r="B9" s="233" t="s">
        <v>610</v>
      </c>
      <c r="C9" s="236">
        <v>161</v>
      </c>
      <c r="D9" s="236">
        <v>166</v>
      </c>
      <c r="E9" s="236">
        <v>188</v>
      </c>
      <c r="F9" s="236">
        <v>196</v>
      </c>
      <c r="G9" s="236">
        <v>215</v>
      </c>
    </row>
    <row r="10" spans="1:10" ht="19.899999999999999" customHeight="1" x14ac:dyDescent="0.2">
      <c r="A10" s="232" t="s">
        <v>595</v>
      </c>
      <c r="B10" s="233" t="s">
        <v>611</v>
      </c>
      <c r="C10" s="236">
        <v>41</v>
      </c>
      <c r="D10" s="236">
        <v>46</v>
      </c>
      <c r="E10" s="236">
        <v>46</v>
      </c>
      <c r="F10" s="236">
        <v>50</v>
      </c>
      <c r="G10" s="236">
        <v>47</v>
      </c>
    </row>
    <row r="11" spans="1:10" x14ac:dyDescent="0.2">
      <c r="A11" s="232" t="s">
        <v>594</v>
      </c>
      <c r="B11" s="233" t="s">
        <v>612</v>
      </c>
      <c r="C11" s="236">
        <v>13</v>
      </c>
      <c r="D11" s="236">
        <v>10</v>
      </c>
      <c r="E11" s="236">
        <v>10</v>
      </c>
      <c r="F11" s="236">
        <v>11</v>
      </c>
      <c r="G11" s="236">
        <v>12</v>
      </c>
    </row>
    <row r="12" spans="1:10" ht="21" customHeight="1" x14ac:dyDescent="0.2">
      <c r="A12" s="232" t="s">
        <v>593</v>
      </c>
      <c r="B12" s="230" t="s">
        <v>21</v>
      </c>
      <c r="C12" s="237">
        <v>2486</v>
      </c>
      <c r="D12" s="237">
        <v>2434</v>
      </c>
      <c r="E12" s="237">
        <v>2433</v>
      </c>
      <c r="F12" s="237">
        <v>2463</v>
      </c>
      <c r="G12" s="238">
        <v>2455</v>
      </c>
    </row>
    <row r="13" spans="1:10" ht="15.6" customHeight="1" x14ac:dyDescent="0.2">
      <c r="A13" s="211"/>
      <c r="B13" s="233"/>
      <c r="C13" s="231"/>
      <c r="D13" s="231"/>
      <c r="E13" s="231"/>
      <c r="F13" s="231"/>
      <c r="G13" s="231"/>
      <c r="H13" s="77"/>
      <c r="I13" s="77"/>
      <c r="J13" s="77"/>
    </row>
    <row r="14" spans="1:10" x14ac:dyDescent="0.2">
      <c r="A14" s="211"/>
      <c r="B14" s="230" t="s">
        <v>257</v>
      </c>
      <c r="C14" s="231"/>
      <c r="D14" s="231"/>
      <c r="E14" s="231"/>
      <c r="F14" s="231"/>
      <c r="G14" s="231"/>
    </row>
    <row r="15" spans="1:10" ht="16.899999999999999" customHeight="1" x14ac:dyDescent="0.2">
      <c r="A15" s="232" t="s">
        <v>592</v>
      </c>
      <c r="B15" s="233" t="s">
        <v>587</v>
      </c>
      <c r="C15" s="234">
        <v>6230</v>
      </c>
      <c r="D15" s="234">
        <v>6190</v>
      </c>
      <c r="E15" s="234">
        <v>6092</v>
      </c>
      <c r="F15" s="234">
        <v>6144</v>
      </c>
      <c r="G15" s="212">
        <v>6115</v>
      </c>
    </row>
    <row r="16" spans="1:10" ht="19.899999999999999" customHeight="1" x14ac:dyDescent="0.2">
      <c r="A16" s="232" t="s">
        <v>591</v>
      </c>
      <c r="B16" s="233" t="s">
        <v>605</v>
      </c>
      <c r="C16" s="234">
        <v>5029</v>
      </c>
      <c r="D16" s="234">
        <v>4785</v>
      </c>
      <c r="E16" s="234">
        <v>4774</v>
      </c>
      <c r="F16" s="234">
        <v>5136</v>
      </c>
      <c r="G16" s="234">
        <v>5269</v>
      </c>
    </row>
    <row r="17" spans="1:9" x14ac:dyDescent="0.2">
      <c r="A17" s="232" t="s">
        <v>590</v>
      </c>
      <c r="B17" s="233" t="s">
        <v>606</v>
      </c>
      <c r="C17" s="234">
        <v>4690</v>
      </c>
      <c r="D17" s="234">
        <v>4864</v>
      </c>
      <c r="E17" s="234">
        <v>5522</v>
      </c>
      <c r="F17" s="234">
        <v>5713</v>
      </c>
      <c r="G17" s="234">
        <v>6312</v>
      </c>
    </row>
    <row r="18" spans="1:9" x14ac:dyDescent="0.2">
      <c r="A18" s="211">
        <v>10</v>
      </c>
      <c r="B18" s="233" t="s">
        <v>607</v>
      </c>
      <c r="C18" s="234">
        <v>2821</v>
      </c>
      <c r="D18" s="234">
        <v>3203</v>
      </c>
      <c r="E18" s="234">
        <v>3216</v>
      </c>
      <c r="F18" s="234">
        <v>3590</v>
      </c>
      <c r="G18" s="234">
        <v>3382</v>
      </c>
    </row>
    <row r="19" spans="1:9" x14ac:dyDescent="0.2">
      <c r="A19" s="211">
        <v>11</v>
      </c>
      <c r="B19" s="233" t="s">
        <v>608</v>
      </c>
      <c r="C19" s="234">
        <v>2092</v>
      </c>
      <c r="D19" s="234">
        <v>1639</v>
      </c>
      <c r="E19" s="234">
        <v>1688</v>
      </c>
      <c r="F19" s="234">
        <v>1805</v>
      </c>
      <c r="G19" s="212">
        <v>1976</v>
      </c>
    </row>
    <row r="20" spans="1:9" ht="21" customHeight="1" x14ac:dyDescent="0.2">
      <c r="A20" s="211">
        <v>12</v>
      </c>
      <c r="B20" s="230" t="s">
        <v>21</v>
      </c>
      <c r="C20" s="237">
        <v>20862</v>
      </c>
      <c r="D20" s="237">
        <v>20681</v>
      </c>
      <c r="E20" s="237">
        <v>21292</v>
      </c>
      <c r="F20" s="237">
        <v>22387</v>
      </c>
      <c r="G20" s="238">
        <v>23054</v>
      </c>
      <c r="I20" s="74"/>
    </row>
    <row r="21" spans="1:9" ht="19.899999999999999" customHeight="1" x14ac:dyDescent="0.2">
      <c r="A21" s="211"/>
      <c r="B21" s="230"/>
      <c r="C21" s="237"/>
      <c r="D21" s="237"/>
      <c r="E21" s="237"/>
      <c r="F21" s="237"/>
      <c r="G21" s="238"/>
      <c r="I21" s="74"/>
    </row>
    <row r="22" spans="1:9" x14ac:dyDescent="0.2">
      <c r="A22" s="211">
        <v>13</v>
      </c>
      <c r="B22" s="233" t="s">
        <v>100</v>
      </c>
      <c r="C22" s="234">
        <v>1986</v>
      </c>
      <c r="D22" s="234">
        <v>1980</v>
      </c>
      <c r="E22" s="234">
        <v>2026</v>
      </c>
      <c r="F22" s="234">
        <v>1990</v>
      </c>
      <c r="G22" s="234">
        <v>2009</v>
      </c>
    </row>
    <row r="23" spans="1:9" s="202" customFormat="1" ht="25.5" customHeight="1" x14ac:dyDescent="0.2">
      <c r="A23" s="225">
        <v>14</v>
      </c>
      <c r="B23" s="233" t="s">
        <v>597</v>
      </c>
      <c r="C23" s="239">
        <v>3713</v>
      </c>
      <c r="D23" s="239">
        <v>3652</v>
      </c>
      <c r="E23" s="239">
        <v>3693</v>
      </c>
      <c r="F23" s="239">
        <v>3737</v>
      </c>
      <c r="G23" s="239">
        <v>3921</v>
      </c>
      <c r="H23" s="82"/>
    </row>
    <row r="24" spans="1:9" ht="15.6" customHeight="1" x14ac:dyDescent="0.2">
      <c r="A24" s="211">
        <v>15</v>
      </c>
      <c r="B24" s="233" t="s">
        <v>101</v>
      </c>
      <c r="C24" s="234">
        <v>1539</v>
      </c>
      <c r="D24" s="234">
        <v>1637</v>
      </c>
      <c r="E24" s="234">
        <v>1561</v>
      </c>
      <c r="F24" s="234">
        <v>1587</v>
      </c>
      <c r="G24" s="234">
        <v>1737</v>
      </c>
      <c r="H24" s="79"/>
    </row>
    <row r="25" spans="1:9" ht="15.6" customHeight="1" x14ac:dyDescent="0.2">
      <c r="A25" s="211">
        <v>16</v>
      </c>
      <c r="B25" s="233" t="s">
        <v>598</v>
      </c>
      <c r="C25" s="234">
        <v>8110</v>
      </c>
      <c r="D25" s="234">
        <v>7919</v>
      </c>
      <c r="E25" s="234">
        <v>8411</v>
      </c>
      <c r="F25" s="234">
        <v>9130</v>
      </c>
      <c r="G25" s="234">
        <v>9238</v>
      </c>
    </row>
    <row r="26" spans="1:9" ht="15.6" customHeight="1" x14ac:dyDescent="0.2">
      <c r="A26" s="211">
        <v>17</v>
      </c>
      <c r="B26" s="233" t="s">
        <v>102</v>
      </c>
      <c r="C26" s="234">
        <v>957</v>
      </c>
      <c r="D26" s="234">
        <v>955</v>
      </c>
      <c r="E26" s="234">
        <v>984</v>
      </c>
      <c r="F26" s="234">
        <v>1067</v>
      </c>
      <c r="G26" s="234">
        <v>1098</v>
      </c>
    </row>
    <row r="27" spans="1:9" ht="15.6" customHeight="1" x14ac:dyDescent="0.2">
      <c r="A27" s="211">
        <v>18</v>
      </c>
      <c r="B27" s="233" t="s">
        <v>103</v>
      </c>
      <c r="C27" s="234">
        <v>2941</v>
      </c>
      <c r="D27" s="234">
        <v>2841</v>
      </c>
      <c r="E27" s="234">
        <v>2965</v>
      </c>
      <c r="F27" s="234">
        <v>3209</v>
      </c>
      <c r="G27" s="234">
        <v>3242</v>
      </c>
      <c r="H27" s="74"/>
    </row>
    <row r="28" spans="1:9" ht="15.6" customHeight="1" x14ac:dyDescent="0.2">
      <c r="A28" s="211">
        <v>19</v>
      </c>
      <c r="B28" s="233" t="s">
        <v>341</v>
      </c>
      <c r="C28" s="234">
        <v>1616</v>
      </c>
      <c r="D28" s="234">
        <v>1697</v>
      </c>
      <c r="E28" s="234">
        <v>1652</v>
      </c>
      <c r="F28" s="234">
        <v>1667</v>
      </c>
      <c r="G28" s="234">
        <v>1809</v>
      </c>
      <c r="H28" s="74"/>
    </row>
    <row r="29" spans="1:9" ht="21" customHeight="1" x14ac:dyDescent="0.2">
      <c r="A29" s="211">
        <v>20</v>
      </c>
      <c r="B29" s="230" t="s">
        <v>104</v>
      </c>
      <c r="C29" s="240">
        <v>2274</v>
      </c>
      <c r="D29" s="240">
        <v>2189</v>
      </c>
      <c r="E29" s="240">
        <v>2622</v>
      </c>
      <c r="F29" s="240">
        <v>2416</v>
      </c>
      <c r="G29" s="240">
        <v>2537</v>
      </c>
      <c r="H29" s="74"/>
    </row>
    <row r="30" spans="1:9" ht="21" customHeight="1" x14ac:dyDescent="0.2">
      <c r="A30" s="211">
        <v>21</v>
      </c>
      <c r="B30" s="230" t="s">
        <v>258</v>
      </c>
      <c r="C30" s="240">
        <v>44732</v>
      </c>
      <c r="D30" s="240">
        <v>45239</v>
      </c>
      <c r="E30" s="240">
        <v>48243</v>
      </c>
      <c r="F30" s="240">
        <v>51530</v>
      </c>
      <c r="G30" s="240">
        <v>52729</v>
      </c>
      <c r="H30" s="74"/>
    </row>
    <row r="31" spans="1:9" ht="19.899999999999999" customHeight="1" x14ac:dyDescent="0.2">
      <c r="A31" s="211"/>
      <c r="B31" s="230"/>
      <c r="C31" s="240"/>
      <c r="D31" s="240"/>
      <c r="E31" s="240"/>
      <c r="F31" s="240"/>
      <c r="G31" s="240"/>
      <c r="H31" s="74"/>
    </row>
    <row r="32" spans="1:9" x14ac:dyDescent="0.2">
      <c r="A32" s="211"/>
      <c r="B32" s="230" t="s">
        <v>105</v>
      </c>
      <c r="C32" s="231"/>
      <c r="D32" s="231"/>
      <c r="E32" s="231"/>
      <c r="F32" s="231"/>
      <c r="G32" s="231"/>
      <c r="H32" s="74"/>
    </row>
    <row r="33" spans="1:8" ht="16.899999999999999" customHeight="1" x14ac:dyDescent="0.2">
      <c r="A33" s="211">
        <v>22</v>
      </c>
      <c r="B33" s="233" t="s">
        <v>587</v>
      </c>
      <c r="C33" s="241">
        <v>455549</v>
      </c>
      <c r="D33" s="241">
        <v>409786</v>
      </c>
      <c r="E33" s="241">
        <v>427743</v>
      </c>
      <c r="F33" s="235">
        <v>467572</v>
      </c>
      <c r="G33" s="218" t="s">
        <v>19</v>
      </c>
      <c r="H33" s="79"/>
    </row>
    <row r="34" spans="1:8" x14ac:dyDescent="0.2">
      <c r="A34" s="211">
        <v>23</v>
      </c>
      <c r="B34" s="233" t="s">
        <v>601</v>
      </c>
      <c r="C34" s="241">
        <v>453640</v>
      </c>
      <c r="D34" s="241">
        <v>424878</v>
      </c>
      <c r="E34" s="241">
        <v>446271</v>
      </c>
      <c r="F34" s="235">
        <v>501313</v>
      </c>
      <c r="G34" s="218" t="s">
        <v>19</v>
      </c>
      <c r="H34" s="79"/>
    </row>
    <row r="35" spans="1:8" x14ac:dyDescent="0.2">
      <c r="A35" s="211">
        <v>24</v>
      </c>
      <c r="B35" s="233" t="s">
        <v>602</v>
      </c>
      <c r="C35" s="241">
        <v>562073</v>
      </c>
      <c r="D35" s="241">
        <v>557054</v>
      </c>
      <c r="E35" s="241">
        <v>578739</v>
      </c>
      <c r="F35" s="235">
        <v>701104</v>
      </c>
      <c r="G35" s="218" t="s">
        <v>19</v>
      </c>
      <c r="H35" s="79"/>
    </row>
    <row r="36" spans="1:8" ht="19.899999999999999" customHeight="1" x14ac:dyDescent="0.2">
      <c r="A36" s="211">
        <v>25</v>
      </c>
      <c r="B36" s="233" t="s">
        <v>603</v>
      </c>
      <c r="C36" s="241">
        <v>462973</v>
      </c>
      <c r="D36" s="241">
        <v>391407</v>
      </c>
      <c r="E36" s="241">
        <v>409615</v>
      </c>
      <c r="F36" s="235">
        <v>485945</v>
      </c>
      <c r="G36" s="218" t="s">
        <v>19</v>
      </c>
      <c r="H36" s="79"/>
    </row>
    <row r="37" spans="1:8" ht="12.75" customHeight="1" x14ac:dyDescent="0.2">
      <c r="A37" s="211">
        <v>26</v>
      </c>
      <c r="B37" s="233" t="s">
        <v>604</v>
      </c>
      <c r="C37" s="241">
        <v>385012</v>
      </c>
      <c r="D37" s="241">
        <v>426339</v>
      </c>
      <c r="E37" s="241">
        <v>358553</v>
      </c>
      <c r="F37" s="235">
        <v>382901</v>
      </c>
      <c r="G37" s="218" t="s">
        <v>19</v>
      </c>
      <c r="H37" s="79"/>
    </row>
    <row r="38" spans="1:8" ht="19.899999999999999" customHeight="1" x14ac:dyDescent="0.2">
      <c r="A38" s="242">
        <v>27</v>
      </c>
      <c r="B38" s="243" t="s">
        <v>21</v>
      </c>
      <c r="C38" s="244">
        <v>2319249</v>
      </c>
      <c r="D38" s="244">
        <v>2207465</v>
      </c>
      <c r="E38" s="244">
        <v>2220922</v>
      </c>
      <c r="F38" s="245">
        <v>2538836</v>
      </c>
      <c r="G38" s="244" t="s">
        <v>19</v>
      </c>
      <c r="H38" s="79"/>
    </row>
    <row r="39" spans="1:8" x14ac:dyDescent="0.2">
      <c r="A39" s="81"/>
      <c r="B39" s="71"/>
      <c r="C39" s="71"/>
      <c r="D39" s="111"/>
      <c r="E39" s="71"/>
      <c r="F39" s="71"/>
      <c r="G39" s="116"/>
      <c r="H39" s="74"/>
    </row>
    <row r="40" spans="1:8" x14ac:dyDescent="0.2">
      <c r="A40" s="116"/>
      <c r="B40" s="116"/>
      <c r="C40" s="116"/>
      <c r="D40" s="116"/>
      <c r="E40" s="116"/>
      <c r="F40" s="116"/>
      <c r="G40" s="116"/>
      <c r="H40" s="79"/>
    </row>
    <row r="41" spans="1:8" x14ac:dyDescent="0.2">
      <c r="A41" s="116"/>
      <c r="B41" s="116"/>
      <c r="C41" s="116"/>
      <c r="D41" s="116"/>
      <c r="E41" s="116"/>
      <c r="F41" s="116"/>
      <c r="G41" s="116"/>
      <c r="H41" s="79"/>
    </row>
    <row r="42" spans="1:8" x14ac:dyDescent="0.2">
      <c r="A42" s="116"/>
      <c r="B42" s="116"/>
      <c r="C42" s="116"/>
      <c r="D42" s="116"/>
      <c r="E42" s="116"/>
      <c r="F42" s="116"/>
      <c r="G42" s="116"/>
      <c r="H42" s="79"/>
    </row>
    <row r="43" spans="1:8" x14ac:dyDescent="0.2">
      <c r="A43" s="116"/>
      <c r="B43" s="116"/>
      <c r="C43" s="116"/>
      <c r="D43" s="116"/>
      <c r="E43" s="116"/>
      <c r="F43" s="116"/>
      <c r="G43" s="116"/>
      <c r="H43" s="79"/>
    </row>
    <row r="44" spans="1:8" x14ac:dyDescent="0.2">
      <c r="A44" s="116"/>
      <c r="B44" s="116"/>
      <c r="C44" s="116"/>
      <c r="D44" s="116"/>
      <c r="E44" s="116"/>
      <c r="F44" s="116"/>
      <c r="G44" s="116"/>
      <c r="H44" s="79"/>
    </row>
    <row r="45" spans="1:8" x14ac:dyDescent="0.2">
      <c r="A45" s="116"/>
      <c r="B45" s="116"/>
      <c r="C45" s="116"/>
      <c r="D45" s="116"/>
      <c r="E45" s="116"/>
      <c r="F45" s="116"/>
      <c r="G45" s="116"/>
      <c r="H45" s="79"/>
    </row>
    <row r="46" spans="1:8" x14ac:dyDescent="0.2">
      <c r="A46" s="116"/>
      <c r="B46" s="116"/>
      <c r="C46" s="116"/>
      <c r="D46" s="116"/>
      <c r="E46" s="116"/>
      <c r="F46" s="116"/>
      <c r="G46" s="116"/>
      <c r="H46" s="74"/>
    </row>
    <row r="47" spans="1:8" x14ac:dyDescent="0.2">
      <c r="A47" s="116"/>
      <c r="B47" s="116"/>
      <c r="C47" s="116"/>
      <c r="D47" s="116"/>
      <c r="E47" s="116"/>
      <c r="F47" s="116"/>
      <c r="G47" s="116"/>
      <c r="H47" s="79"/>
    </row>
    <row r="48" spans="1:8" x14ac:dyDescent="0.2">
      <c r="A48" s="116"/>
      <c r="B48" s="116"/>
      <c r="C48" s="116"/>
      <c r="D48" s="116"/>
      <c r="E48" s="116"/>
      <c r="F48" s="116"/>
      <c r="G48" s="116"/>
      <c r="H48" s="79"/>
    </row>
    <row r="49" spans="1:8" x14ac:dyDescent="0.2">
      <c r="A49" s="116"/>
      <c r="B49" s="116"/>
      <c r="C49" s="116"/>
      <c r="D49" s="116"/>
      <c r="E49" s="116"/>
      <c r="F49" s="116"/>
      <c r="G49" s="116"/>
      <c r="H49" s="79"/>
    </row>
    <row r="50" spans="1:8" x14ac:dyDescent="0.2">
      <c r="A50" s="116"/>
      <c r="B50" s="116"/>
      <c r="C50" s="116"/>
      <c r="D50" s="116"/>
      <c r="E50" s="116"/>
      <c r="F50" s="116"/>
      <c r="G50" s="116"/>
      <c r="H50" s="79"/>
    </row>
    <row r="51" spans="1:8" x14ac:dyDescent="0.2">
      <c r="A51" s="116"/>
      <c r="B51" s="116"/>
      <c r="C51" s="116"/>
      <c r="D51" s="116"/>
      <c r="E51" s="116"/>
      <c r="F51" s="116"/>
      <c r="G51" s="116"/>
      <c r="H51" s="79"/>
    </row>
    <row r="52" spans="1:8" x14ac:dyDescent="0.2">
      <c r="A52" s="116"/>
      <c r="B52" s="116"/>
      <c r="C52" s="116"/>
      <c r="D52" s="116"/>
      <c r="E52" s="116"/>
      <c r="F52" s="116"/>
      <c r="G52" s="116"/>
      <c r="H52" s="79"/>
    </row>
    <row r="53" spans="1:8" x14ac:dyDescent="0.2">
      <c r="H53" s="79"/>
    </row>
    <row r="54" spans="1:8" x14ac:dyDescent="0.2">
      <c r="H54" s="79"/>
    </row>
  </sheetData>
  <mergeCells count="4">
    <mergeCell ref="A1:G1"/>
    <mergeCell ref="C3:G3"/>
    <mergeCell ref="B3:B4"/>
    <mergeCell ref="A3:A4"/>
  </mergeCells>
  <conditionalFormatting sqref="A5:G36 A38:G38">
    <cfRule type="expression" dxfId="4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ignoredErrors>
    <ignoredError sqref="A7:A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Layout" zoomScaleNormal="100" workbookViewId="0">
      <selection activeCell="A2" sqref="A2:G2"/>
    </sheetView>
  </sheetViews>
  <sheetFormatPr baseColWidth="10" defaultColWidth="11.140625" defaultRowHeight="12.75" x14ac:dyDescent="0.2"/>
  <cols>
    <col min="1" max="1" width="7.5703125" style="68" customWidth="1"/>
    <col min="2" max="2" width="41" style="68" customWidth="1"/>
    <col min="3" max="6" width="7.140625" style="68" customWidth="1"/>
    <col min="7" max="7" width="7.5703125" style="68" customWidth="1"/>
    <col min="8" max="8" width="7.140625" style="68" customWidth="1"/>
    <col min="9" max="16384" width="11.140625" style="68"/>
  </cols>
  <sheetData>
    <row r="1" spans="1:8" s="85" customFormat="1" ht="14.25" customHeight="1" x14ac:dyDescent="0.2">
      <c r="A1" s="672" t="s">
        <v>342</v>
      </c>
      <c r="B1" s="672"/>
      <c r="C1" s="672"/>
      <c r="D1" s="672"/>
      <c r="E1" s="672"/>
      <c r="F1" s="672"/>
      <c r="G1" s="672"/>
    </row>
    <row r="2" spans="1:8" s="85" customFormat="1" ht="19.899999999999999" customHeight="1" x14ac:dyDescent="0.2">
      <c r="A2" s="669" t="s">
        <v>343</v>
      </c>
      <c r="B2" s="669"/>
      <c r="C2" s="669"/>
      <c r="D2" s="669"/>
      <c r="E2" s="669"/>
      <c r="F2" s="669"/>
      <c r="G2" s="669"/>
    </row>
    <row r="3" spans="1:8" s="85" customFormat="1" ht="19.899999999999999" customHeight="1" x14ac:dyDescent="0.2">
      <c r="A3" s="672" t="s">
        <v>267</v>
      </c>
      <c r="B3" s="672"/>
      <c r="C3" s="672"/>
      <c r="D3" s="672"/>
      <c r="E3" s="672"/>
      <c r="F3" s="672"/>
      <c r="G3" s="672"/>
    </row>
    <row r="4" spans="1:8" x14ac:dyDescent="0.2">
      <c r="A4" s="69"/>
      <c r="B4" s="71"/>
      <c r="C4" s="71"/>
      <c r="D4" s="71"/>
      <c r="E4" s="71"/>
      <c r="F4" s="71"/>
    </row>
    <row r="5" spans="1:8" ht="25.5" customHeight="1" x14ac:dyDescent="0.2">
      <c r="A5" s="670" t="s">
        <v>106</v>
      </c>
      <c r="B5" s="671"/>
      <c r="C5" s="671" t="s">
        <v>266</v>
      </c>
      <c r="D5" s="671"/>
      <c r="E5" s="671"/>
      <c r="F5" s="671"/>
      <c r="G5" s="671"/>
      <c r="H5" s="673"/>
    </row>
    <row r="6" spans="1:8" ht="25.5" customHeight="1" x14ac:dyDescent="0.2">
      <c r="A6" s="670"/>
      <c r="B6" s="671"/>
      <c r="C6" s="165" t="s">
        <v>344</v>
      </c>
      <c r="D6" s="140" t="s">
        <v>345</v>
      </c>
      <c r="E6" s="166" t="s">
        <v>107</v>
      </c>
      <c r="F6" s="166" t="s">
        <v>346</v>
      </c>
      <c r="G6" s="162" t="s">
        <v>731</v>
      </c>
      <c r="H6" s="163" t="s">
        <v>600</v>
      </c>
    </row>
    <row r="7" spans="1:8" x14ac:dyDescent="0.2">
      <c r="A7" s="135"/>
      <c r="B7" s="217"/>
      <c r="C7" s="136"/>
      <c r="D7" s="137"/>
      <c r="E7" s="138"/>
      <c r="F7" s="138"/>
    </row>
    <row r="8" spans="1:8" ht="72" x14ac:dyDescent="0.2">
      <c r="A8" s="139" t="s">
        <v>274</v>
      </c>
      <c r="B8" s="121" t="s">
        <v>113</v>
      </c>
      <c r="C8" s="218">
        <v>1795</v>
      </c>
      <c r="D8" s="219">
        <v>386</v>
      </c>
      <c r="E8" s="219">
        <v>215</v>
      </c>
      <c r="F8" s="219">
        <v>47</v>
      </c>
      <c r="G8" s="219">
        <v>12</v>
      </c>
      <c r="H8" s="218">
        <v>2455</v>
      </c>
    </row>
    <row r="9" spans="1:8" ht="22.7" customHeight="1" x14ac:dyDescent="0.2">
      <c r="A9" s="208" t="s">
        <v>114</v>
      </c>
      <c r="B9" s="209" t="s">
        <v>115</v>
      </c>
      <c r="C9" s="214">
        <v>629</v>
      </c>
      <c r="D9" s="214">
        <v>136</v>
      </c>
      <c r="E9" s="214">
        <v>94</v>
      </c>
      <c r="F9" s="214">
        <v>15</v>
      </c>
      <c r="G9" s="214">
        <v>4</v>
      </c>
      <c r="H9" s="214">
        <v>878</v>
      </c>
    </row>
    <row r="10" spans="1:8" ht="15.6" customHeight="1" x14ac:dyDescent="0.2">
      <c r="A10" s="210">
        <v>41201</v>
      </c>
      <c r="B10" s="209" t="s">
        <v>117</v>
      </c>
      <c r="C10" s="214">
        <v>626</v>
      </c>
      <c r="D10" s="214">
        <v>134</v>
      </c>
      <c r="E10" s="214">
        <v>94</v>
      </c>
      <c r="F10" s="214">
        <v>15</v>
      </c>
      <c r="G10" s="214">
        <v>3</v>
      </c>
      <c r="H10" s="214">
        <v>872</v>
      </c>
    </row>
    <row r="11" spans="1:8" ht="15.6" customHeight="1" x14ac:dyDescent="0.2">
      <c r="A11" s="210">
        <v>41202</v>
      </c>
      <c r="B11" s="209" t="s">
        <v>119</v>
      </c>
      <c r="C11" s="215">
        <v>3</v>
      </c>
      <c r="D11" s="215">
        <v>2</v>
      </c>
      <c r="E11" s="215" t="s">
        <v>18</v>
      </c>
      <c r="F11" s="215" t="s">
        <v>18</v>
      </c>
      <c r="G11" s="215">
        <v>1</v>
      </c>
      <c r="H11" s="214">
        <v>6</v>
      </c>
    </row>
    <row r="12" spans="1:8" ht="22.7" customHeight="1" x14ac:dyDescent="0.2">
      <c r="A12" s="211">
        <v>42</v>
      </c>
      <c r="B12" s="209" t="s">
        <v>120</v>
      </c>
      <c r="C12" s="215">
        <v>71</v>
      </c>
      <c r="D12" s="215">
        <v>43</v>
      </c>
      <c r="E12" s="215">
        <v>24</v>
      </c>
      <c r="F12" s="215">
        <v>18</v>
      </c>
      <c r="G12" s="215">
        <v>5</v>
      </c>
      <c r="H12" s="214">
        <v>161</v>
      </c>
    </row>
    <row r="13" spans="1:8" ht="22.7" customHeight="1" x14ac:dyDescent="0.2">
      <c r="A13" s="211" t="s">
        <v>121</v>
      </c>
      <c r="B13" s="209" t="s">
        <v>164</v>
      </c>
      <c r="C13" s="214">
        <v>39</v>
      </c>
      <c r="D13" s="214">
        <v>24</v>
      </c>
      <c r="E13" s="214">
        <v>9</v>
      </c>
      <c r="F13" s="214">
        <v>9</v>
      </c>
      <c r="G13" s="214">
        <v>3</v>
      </c>
      <c r="H13" s="214">
        <v>84</v>
      </c>
    </row>
    <row r="14" spans="1:8" ht="15.6" customHeight="1" x14ac:dyDescent="0.2">
      <c r="A14" s="208" t="s">
        <v>122</v>
      </c>
      <c r="B14" s="209" t="s">
        <v>123</v>
      </c>
      <c r="C14" s="214">
        <v>38</v>
      </c>
      <c r="D14" s="214">
        <v>21</v>
      </c>
      <c r="E14" s="214">
        <v>9</v>
      </c>
      <c r="F14" s="214">
        <v>7</v>
      </c>
      <c r="G14" s="214">
        <v>3</v>
      </c>
      <c r="H14" s="214">
        <v>78</v>
      </c>
    </row>
    <row r="15" spans="1:8" ht="15.6" customHeight="1" x14ac:dyDescent="0.2">
      <c r="A15" s="208" t="s">
        <v>124</v>
      </c>
      <c r="B15" s="209" t="s">
        <v>125</v>
      </c>
      <c r="C15" s="214">
        <v>1</v>
      </c>
      <c r="D15" s="214">
        <v>3</v>
      </c>
      <c r="E15" s="215" t="s">
        <v>18</v>
      </c>
      <c r="F15" s="215">
        <v>1</v>
      </c>
      <c r="G15" s="215" t="s">
        <v>18</v>
      </c>
      <c r="H15" s="214">
        <v>5</v>
      </c>
    </row>
    <row r="16" spans="1:8" ht="15.6" customHeight="1" x14ac:dyDescent="0.2">
      <c r="A16" s="208" t="s">
        <v>126</v>
      </c>
      <c r="B16" s="209" t="s">
        <v>262</v>
      </c>
      <c r="C16" s="215" t="s">
        <v>18</v>
      </c>
      <c r="D16" s="215" t="s">
        <v>18</v>
      </c>
      <c r="E16" s="215" t="s">
        <v>18</v>
      </c>
      <c r="F16" s="214">
        <v>1</v>
      </c>
      <c r="G16" s="215" t="s">
        <v>18</v>
      </c>
      <c r="H16" s="214">
        <v>1</v>
      </c>
    </row>
    <row r="17" spans="1:11" ht="22.7" customHeight="1" x14ac:dyDescent="0.2">
      <c r="A17" s="208" t="s">
        <v>127</v>
      </c>
      <c r="B17" s="209" t="s">
        <v>265</v>
      </c>
      <c r="C17" s="215">
        <v>13</v>
      </c>
      <c r="D17" s="215">
        <v>12</v>
      </c>
      <c r="E17" s="215">
        <v>9</v>
      </c>
      <c r="F17" s="215">
        <v>6</v>
      </c>
      <c r="G17" s="215" t="s">
        <v>18</v>
      </c>
      <c r="H17" s="214">
        <v>40</v>
      </c>
      <c r="K17" s="83"/>
    </row>
    <row r="18" spans="1:11" ht="15.6" customHeight="1" x14ac:dyDescent="0.2">
      <c r="A18" s="208" t="s">
        <v>130</v>
      </c>
      <c r="B18" s="209" t="s">
        <v>131</v>
      </c>
      <c r="C18" s="215">
        <v>2</v>
      </c>
      <c r="D18" s="214">
        <v>1</v>
      </c>
      <c r="E18" s="214">
        <v>2</v>
      </c>
      <c r="F18" s="214">
        <v>2</v>
      </c>
      <c r="G18" s="215" t="s">
        <v>18</v>
      </c>
      <c r="H18" s="214">
        <v>7</v>
      </c>
    </row>
    <row r="19" spans="1:11" ht="22.7" customHeight="1" x14ac:dyDescent="0.2">
      <c r="A19" s="208" t="s">
        <v>132</v>
      </c>
      <c r="B19" s="209" t="s">
        <v>133</v>
      </c>
      <c r="C19" s="214">
        <v>19</v>
      </c>
      <c r="D19" s="214">
        <v>7</v>
      </c>
      <c r="E19" s="214">
        <v>6</v>
      </c>
      <c r="F19" s="214">
        <v>3</v>
      </c>
      <c r="G19" s="214">
        <v>2</v>
      </c>
      <c r="H19" s="214">
        <v>37</v>
      </c>
    </row>
    <row r="20" spans="1:11" ht="15.6" customHeight="1" x14ac:dyDescent="0.2">
      <c r="A20" s="208" t="s">
        <v>134</v>
      </c>
      <c r="B20" s="209" t="s">
        <v>135</v>
      </c>
      <c r="C20" s="215">
        <v>1</v>
      </c>
      <c r="D20" s="215" t="s">
        <v>18</v>
      </c>
      <c r="E20" s="214">
        <v>1</v>
      </c>
      <c r="F20" s="215" t="s">
        <v>18</v>
      </c>
      <c r="G20" s="215" t="s">
        <v>18</v>
      </c>
      <c r="H20" s="214">
        <v>2</v>
      </c>
    </row>
    <row r="21" spans="1:11" ht="15.6" customHeight="1" x14ac:dyDescent="0.2">
      <c r="A21" s="208" t="s">
        <v>136</v>
      </c>
      <c r="B21" s="209" t="s">
        <v>260</v>
      </c>
      <c r="C21" s="216">
        <v>18</v>
      </c>
      <c r="D21" s="214">
        <v>7</v>
      </c>
      <c r="E21" s="215">
        <v>5</v>
      </c>
      <c r="F21" s="214">
        <v>3</v>
      </c>
      <c r="G21" s="214">
        <v>2</v>
      </c>
      <c r="H21" s="214">
        <v>35</v>
      </c>
    </row>
    <row r="22" spans="1:11" ht="26.85" customHeight="1" x14ac:dyDescent="0.2">
      <c r="A22" s="225" t="s">
        <v>137</v>
      </c>
      <c r="B22" s="209" t="s">
        <v>273</v>
      </c>
      <c r="C22" s="215">
        <v>116</v>
      </c>
      <c r="D22" s="215">
        <v>22</v>
      </c>
      <c r="E22" s="215">
        <v>11</v>
      </c>
      <c r="F22" s="215">
        <v>1</v>
      </c>
      <c r="G22" s="215" t="s">
        <v>18</v>
      </c>
      <c r="H22" s="214">
        <v>150</v>
      </c>
    </row>
    <row r="23" spans="1:11" ht="15.6" customHeight="1" x14ac:dyDescent="0.2">
      <c r="A23" s="208" t="s">
        <v>139</v>
      </c>
      <c r="B23" s="209" t="s">
        <v>140</v>
      </c>
      <c r="C23" s="214">
        <v>26</v>
      </c>
      <c r="D23" s="214">
        <v>6</v>
      </c>
      <c r="E23" s="214">
        <v>3</v>
      </c>
      <c r="F23" s="215" t="s">
        <v>18</v>
      </c>
      <c r="G23" s="215" t="s">
        <v>18</v>
      </c>
      <c r="H23" s="214">
        <v>35</v>
      </c>
    </row>
    <row r="24" spans="1:11" ht="15.6" customHeight="1" x14ac:dyDescent="0.2">
      <c r="A24" s="208" t="s">
        <v>141</v>
      </c>
      <c r="B24" s="209" t="s">
        <v>142</v>
      </c>
      <c r="C24" s="214">
        <v>90</v>
      </c>
      <c r="D24" s="214">
        <v>16</v>
      </c>
      <c r="E24" s="214">
        <v>8</v>
      </c>
      <c r="F24" s="215">
        <v>1</v>
      </c>
      <c r="G24" s="215" t="s">
        <v>18</v>
      </c>
      <c r="H24" s="214">
        <v>115</v>
      </c>
    </row>
    <row r="25" spans="1:11" ht="15.6" customHeight="1" x14ac:dyDescent="0.2">
      <c r="A25" s="208" t="s">
        <v>143</v>
      </c>
      <c r="B25" s="209" t="s">
        <v>263</v>
      </c>
      <c r="C25" s="215" t="s">
        <v>18</v>
      </c>
      <c r="D25" s="215" t="s">
        <v>18</v>
      </c>
      <c r="E25" s="215" t="s">
        <v>18</v>
      </c>
      <c r="F25" s="215" t="s">
        <v>18</v>
      </c>
      <c r="G25" s="215" t="s">
        <v>18</v>
      </c>
      <c r="H25" s="215" t="s">
        <v>18</v>
      </c>
    </row>
    <row r="26" spans="1:11" ht="22.7" customHeight="1" x14ac:dyDescent="0.2">
      <c r="A26" s="208" t="s">
        <v>144</v>
      </c>
      <c r="B26" s="209" t="s">
        <v>145</v>
      </c>
      <c r="C26" s="214">
        <v>979</v>
      </c>
      <c r="D26" s="214">
        <v>185</v>
      </c>
      <c r="E26" s="214">
        <v>86</v>
      </c>
      <c r="F26" s="214">
        <v>13</v>
      </c>
      <c r="G26" s="214">
        <v>3</v>
      </c>
      <c r="H26" s="214">
        <v>1266</v>
      </c>
    </row>
    <row r="27" spans="1:11" ht="15.6" customHeight="1" x14ac:dyDescent="0.2">
      <c r="A27" s="208" t="s">
        <v>146</v>
      </c>
      <c r="B27" s="209" t="s">
        <v>147</v>
      </c>
      <c r="C27" s="214">
        <v>732</v>
      </c>
      <c r="D27" s="214">
        <v>155</v>
      </c>
      <c r="E27" s="214">
        <v>46</v>
      </c>
      <c r="F27" s="214">
        <v>3</v>
      </c>
      <c r="G27" s="214">
        <v>1</v>
      </c>
      <c r="H27" s="214">
        <v>937</v>
      </c>
    </row>
    <row r="28" spans="1:11" ht="15.6" customHeight="1" x14ac:dyDescent="0.2">
      <c r="A28" s="212" t="s">
        <v>148</v>
      </c>
      <c r="B28" s="213" t="s">
        <v>149</v>
      </c>
      <c r="C28" s="214">
        <v>273</v>
      </c>
      <c r="D28" s="214">
        <v>79</v>
      </c>
      <c r="E28" s="214">
        <v>28</v>
      </c>
      <c r="F28" s="215" t="s">
        <v>18</v>
      </c>
      <c r="G28" s="215" t="s">
        <v>18</v>
      </c>
      <c r="H28" s="214">
        <v>380</v>
      </c>
    </row>
    <row r="29" spans="1:11" ht="15.6" customHeight="1" x14ac:dyDescent="0.2">
      <c r="A29" s="212" t="s">
        <v>150</v>
      </c>
      <c r="B29" s="213" t="s">
        <v>151</v>
      </c>
      <c r="C29" s="216">
        <v>459</v>
      </c>
      <c r="D29" s="214">
        <v>76</v>
      </c>
      <c r="E29" s="214">
        <v>18</v>
      </c>
      <c r="F29" s="214">
        <v>3</v>
      </c>
      <c r="G29" s="214">
        <v>1</v>
      </c>
      <c r="H29" s="214">
        <v>557</v>
      </c>
    </row>
    <row r="30" spans="1:11" ht="22.7" customHeight="1" x14ac:dyDescent="0.2">
      <c r="A30" s="212" t="s">
        <v>152</v>
      </c>
      <c r="B30" s="213" t="s">
        <v>261</v>
      </c>
      <c r="C30" s="214">
        <v>247</v>
      </c>
      <c r="D30" s="214">
        <v>30</v>
      </c>
      <c r="E30" s="214">
        <v>40</v>
      </c>
      <c r="F30" s="214">
        <v>10</v>
      </c>
      <c r="G30" s="215">
        <v>2</v>
      </c>
      <c r="H30" s="214">
        <v>329</v>
      </c>
    </row>
    <row r="31" spans="1:11" ht="15.6" customHeight="1" x14ac:dyDescent="0.2">
      <c r="A31" s="207" t="s">
        <v>153</v>
      </c>
      <c r="B31" s="213" t="s">
        <v>154</v>
      </c>
      <c r="C31" s="214">
        <v>27</v>
      </c>
      <c r="D31" s="214">
        <v>7</v>
      </c>
      <c r="E31" s="214">
        <v>17</v>
      </c>
      <c r="F31" s="215">
        <v>1</v>
      </c>
      <c r="G31" s="215" t="s">
        <v>18</v>
      </c>
      <c r="H31" s="214">
        <v>52</v>
      </c>
    </row>
    <row r="32" spans="1:11" ht="15.6" customHeight="1" x14ac:dyDescent="0.2">
      <c r="A32" s="212" t="s">
        <v>155</v>
      </c>
      <c r="B32" s="213" t="s">
        <v>264</v>
      </c>
      <c r="C32" s="214">
        <v>19</v>
      </c>
      <c r="D32" s="214">
        <v>2</v>
      </c>
      <c r="E32" s="215" t="s">
        <v>18</v>
      </c>
      <c r="F32" s="215" t="s">
        <v>18</v>
      </c>
      <c r="G32" s="215" t="s">
        <v>18</v>
      </c>
      <c r="H32" s="214">
        <v>21</v>
      </c>
    </row>
    <row r="33" spans="1:8" ht="15.6" customHeight="1" x14ac:dyDescent="0.2">
      <c r="A33" s="220" t="s">
        <v>156</v>
      </c>
      <c r="B33" s="221" t="s">
        <v>259</v>
      </c>
      <c r="C33" s="222">
        <v>201</v>
      </c>
      <c r="D33" s="223">
        <v>21</v>
      </c>
      <c r="E33" s="223">
        <v>23</v>
      </c>
      <c r="F33" s="223">
        <v>9</v>
      </c>
      <c r="G33" s="224">
        <v>2</v>
      </c>
      <c r="H33" s="223">
        <v>256</v>
      </c>
    </row>
  </sheetData>
  <mergeCells count="5">
    <mergeCell ref="A5:B6"/>
    <mergeCell ref="A1:G1"/>
    <mergeCell ref="A2:G2"/>
    <mergeCell ref="A3:G3"/>
    <mergeCell ref="C5:H5"/>
  </mergeCells>
  <conditionalFormatting sqref="A7:H33">
    <cfRule type="expression" dxfId="4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5"/>
  <sheetViews>
    <sheetView view="pageLayout" zoomScaleNormal="100" workbookViewId="0">
      <selection activeCell="B15" sqref="B15"/>
    </sheetView>
  </sheetViews>
  <sheetFormatPr baseColWidth="10" defaultColWidth="11.140625" defaultRowHeight="12.75" x14ac:dyDescent="0.2"/>
  <cols>
    <col min="1" max="1" width="7.5703125" style="68" customWidth="1"/>
    <col min="2" max="2" width="38.42578125" style="68" customWidth="1"/>
    <col min="3" max="8" width="7.5703125" style="68" customWidth="1"/>
    <col min="9" max="16384" width="11.140625" style="68"/>
  </cols>
  <sheetData>
    <row r="1" spans="1:8" ht="14.25" customHeight="1" x14ac:dyDescent="0.2">
      <c r="A1" s="669" t="s">
        <v>352</v>
      </c>
      <c r="B1" s="669"/>
      <c r="C1" s="669"/>
      <c r="D1" s="669"/>
      <c r="E1" s="669"/>
      <c r="F1" s="669"/>
      <c r="G1" s="669"/>
      <c r="H1" s="669"/>
    </row>
    <row r="2" spans="1:8" ht="19.899999999999999" customHeight="1" x14ac:dyDescent="0.2">
      <c r="A2" s="669" t="s">
        <v>343</v>
      </c>
      <c r="B2" s="669"/>
      <c r="C2" s="669"/>
      <c r="D2" s="669"/>
      <c r="E2" s="669"/>
      <c r="F2" s="669"/>
      <c r="G2" s="669"/>
      <c r="H2" s="669"/>
    </row>
    <row r="3" spans="1:8" ht="35.450000000000003" customHeight="1" x14ac:dyDescent="0.2">
      <c r="A3" s="672" t="s">
        <v>270</v>
      </c>
      <c r="B3" s="672"/>
      <c r="C3" s="672"/>
      <c r="D3" s="672"/>
      <c r="E3" s="672"/>
      <c r="F3" s="672"/>
      <c r="G3" s="672"/>
      <c r="H3" s="672"/>
    </row>
    <row r="4" spans="1:8" x14ac:dyDescent="0.2">
      <c r="A4" s="141"/>
      <c r="B4" s="142"/>
      <c r="C4" s="141"/>
      <c r="D4" s="141"/>
      <c r="E4" s="141"/>
      <c r="F4" s="141"/>
      <c r="G4" s="70"/>
    </row>
    <row r="5" spans="1:8" ht="28.35" customHeight="1" x14ac:dyDescent="0.2">
      <c r="A5" s="678" t="s">
        <v>271</v>
      </c>
      <c r="B5" s="679"/>
      <c r="C5" s="679" t="s">
        <v>268</v>
      </c>
      <c r="D5" s="679"/>
      <c r="E5" s="679"/>
      <c r="F5" s="679"/>
      <c r="G5" s="679"/>
      <c r="H5" s="680"/>
    </row>
    <row r="6" spans="1:8" ht="28.35" customHeight="1" x14ac:dyDescent="0.2">
      <c r="A6" s="678"/>
      <c r="B6" s="679"/>
      <c r="C6" s="249" t="s">
        <v>344</v>
      </c>
      <c r="D6" s="250" t="s">
        <v>345</v>
      </c>
      <c r="E6" s="275" t="s">
        <v>107</v>
      </c>
      <c r="F6" s="275" t="s">
        <v>346</v>
      </c>
      <c r="G6" s="164" t="s">
        <v>599</v>
      </c>
      <c r="H6" s="251" t="s">
        <v>600</v>
      </c>
    </row>
    <row r="7" spans="1:8" x14ac:dyDescent="0.2">
      <c r="A7" s="252"/>
      <c r="B7" s="253"/>
      <c r="C7" s="254"/>
      <c r="D7" s="255"/>
      <c r="E7" s="256"/>
      <c r="F7" s="256"/>
      <c r="G7" s="82"/>
      <c r="H7" s="75"/>
    </row>
    <row r="8" spans="1:8" ht="12.75" customHeight="1" x14ac:dyDescent="0.2">
      <c r="A8" s="257"/>
      <c r="B8" s="258"/>
      <c r="C8" s="681" t="s">
        <v>91</v>
      </c>
      <c r="D8" s="681"/>
      <c r="E8" s="681"/>
      <c r="F8" s="681"/>
      <c r="G8" s="681"/>
      <c r="H8" s="681"/>
    </row>
    <row r="9" spans="1:8" x14ac:dyDescent="0.2">
      <c r="A9" s="257"/>
      <c r="B9" s="258"/>
      <c r="C9" s="259"/>
      <c r="D9" s="259"/>
      <c r="E9" s="259"/>
      <c r="F9" s="259"/>
      <c r="G9" s="82"/>
      <c r="H9" s="75"/>
    </row>
    <row r="10" spans="1:8" ht="34.15" customHeight="1" x14ac:dyDescent="0.2">
      <c r="A10" s="133" t="s">
        <v>274</v>
      </c>
      <c r="B10" s="118" t="s">
        <v>113</v>
      </c>
      <c r="C10" s="132">
        <v>6115</v>
      </c>
      <c r="D10" s="132">
        <v>5269</v>
      </c>
      <c r="E10" s="132">
        <v>6312</v>
      </c>
      <c r="F10" s="132">
        <v>3382</v>
      </c>
      <c r="G10" s="272">
        <v>1976</v>
      </c>
      <c r="H10" s="273">
        <v>23054</v>
      </c>
    </row>
    <row r="11" spans="1:8" x14ac:dyDescent="0.2">
      <c r="A11" s="74"/>
      <c r="B11" s="119"/>
      <c r="C11" s="88"/>
      <c r="D11" s="88"/>
      <c r="E11" s="88"/>
      <c r="F11" s="88"/>
      <c r="G11" s="74"/>
      <c r="H11" s="134"/>
    </row>
    <row r="12" spans="1:8" ht="12.75" customHeight="1" x14ac:dyDescent="0.2">
      <c r="A12" s="199" t="s">
        <v>114</v>
      </c>
      <c r="B12" s="204" t="s">
        <v>115</v>
      </c>
      <c r="C12" s="200">
        <f>211+648+1219</f>
        <v>2078</v>
      </c>
      <c r="D12" s="200">
        <v>1909</v>
      </c>
      <c r="E12" s="200">
        <v>2770</v>
      </c>
      <c r="F12" s="246">
        <v>1020</v>
      </c>
      <c r="G12" s="246">
        <v>628</v>
      </c>
      <c r="H12" s="200">
        <f>SUM(C12:G12)</f>
        <v>8405</v>
      </c>
    </row>
    <row r="13" spans="1:8" ht="22.7" customHeight="1" x14ac:dyDescent="0.2">
      <c r="A13" s="203">
        <v>42</v>
      </c>
      <c r="B13" s="204" t="s">
        <v>120</v>
      </c>
      <c r="C13" s="247">
        <f>11+83+240</f>
        <v>334</v>
      </c>
      <c r="D13" s="246">
        <v>594</v>
      </c>
      <c r="E13" s="246">
        <v>714</v>
      </c>
      <c r="F13" s="246">
        <v>1381</v>
      </c>
      <c r="G13" s="247">
        <f>342+624</f>
        <v>966</v>
      </c>
      <c r="H13" s="200">
        <f t="shared" ref="H13:H31" si="0">SUM(C13:G13)</f>
        <v>3989</v>
      </c>
    </row>
    <row r="14" spans="1:8" ht="22.7" customHeight="1" x14ac:dyDescent="0.2">
      <c r="A14" s="203" t="s">
        <v>121</v>
      </c>
      <c r="B14" s="204" t="s">
        <v>164</v>
      </c>
      <c r="C14" s="247">
        <f>48+145</f>
        <v>193</v>
      </c>
      <c r="D14" s="246">
        <v>334</v>
      </c>
      <c r="E14" s="246">
        <v>270</v>
      </c>
      <c r="F14" s="246">
        <v>726</v>
      </c>
      <c r="G14" s="247">
        <v>735</v>
      </c>
      <c r="H14" s="200">
        <f t="shared" si="0"/>
        <v>2258</v>
      </c>
    </row>
    <row r="15" spans="1:8" ht="22.7" customHeight="1" x14ac:dyDescent="0.2">
      <c r="A15" s="199" t="s">
        <v>127</v>
      </c>
      <c r="B15" s="204" t="s">
        <v>265</v>
      </c>
      <c r="C15" s="247">
        <v>65</v>
      </c>
      <c r="D15" s="246">
        <v>162</v>
      </c>
      <c r="E15" s="246">
        <v>315</v>
      </c>
      <c r="F15" s="246">
        <v>442</v>
      </c>
      <c r="G15" s="261" t="s">
        <v>18</v>
      </c>
      <c r="H15" s="200">
        <f t="shared" si="0"/>
        <v>984</v>
      </c>
    </row>
    <row r="16" spans="1:8" ht="15.6" customHeight="1" x14ac:dyDescent="0.2">
      <c r="A16" s="199" t="s">
        <v>128</v>
      </c>
      <c r="B16" s="204" t="s">
        <v>129</v>
      </c>
      <c r="C16" s="247">
        <v>49</v>
      </c>
      <c r="D16" s="248">
        <v>149</v>
      </c>
      <c r="E16" s="246">
        <v>243</v>
      </c>
      <c r="F16" s="248">
        <v>321</v>
      </c>
      <c r="G16" s="261" t="s">
        <v>18</v>
      </c>
      <c r="H16" s="200">
        <f t="shared" si="0"/>
        <v>762</v>
      </c>
    </row>
    <row r="17" spans="1:8" ht="15.6" customHeight="1" x14ac:dyDescent="0.2">
      <c r="A17" s="199" t="s">
        <v>130</v>
      </c>
      <c r="B17" s="204" t="s">
        <v>131</v>
      </c>
      <c r="C17" s="269" t="s">
        <v>20</v>
      </c>
      <c r="D17" s="266" t="s">
        <v>20</v>
      </c>
      <c r="E17" s="270" t="s">
        <v>20</v>
      </c>
      <c r="F17" s="266" t="s">
        <v>20</v>
      </c>
      <c r="G17" s="261" t="s">
        <v>18</v>
      </c>
      <c r="H17" s="200">
        <f t="shared" si="0"/>
        <v>0</v>
      </c>
    </row>
    <row r="18" spans="1:8" ht="22.7" customHeight="1" x14ac:dyDescent="0.2">
      <c r="A18" s="199" t="s">
        <v>132</v>
      </c>
      <c r="B18" s="204" t="s">
        <v>133</v>
      </c>
      <c r="C18" s="247">
        <v>76</v>
      </c>
      <c r="D18" s="246">
        <v>98</v>
      </c>
      <c r="E18" s="246">
        <v>129</v>
      </c>
      <c r="F18" s="270" t="s">
        <v>20</v>
      </c>
      <c r="G18" s="271" t="s">
        <v>20</v>
      </c>
      <c r="H18" s="200">
        <f t="shared" si="0"/>
        <v>303</v>
      </c>
    </row>
    <row r="19" spans="1:8" ht="15.6" customHeight="1" x14ac:dyDescent="0.2">
      <c r="A19" s="199" t="s">
        <v>134</v>
      </c>
      <c r="B19" s="204" t="s">
        <v>135</v>
      </c>
      <c r="C19" s="265" t="s">
        <v>20</v>
      </c>
      <c r="D19" s="205" t="s">
        <v>18</v>
      </c>
      <c r="E19" s="265" t="s">
        <v>20</v>
      </c>
      <c r="F19" s="261" t="s">
        <v>18</v>
      </c>
      <c r="G19" s="261" t="s">
        <v>18</v>
      </c>
      <c r="H19" s="200">
        <f t="shared" si="0"/>
        <v>0</v>
      </c>
    </row>
    <row r="20" spans="1:8" ht="15.6" customHeight="1" x14ac:dyDescent="0.2">
      <c r="A20" s="199" t="s">
        <v>136</v>
      </c>
      <c r="B20" s="204" t="s">
        <v>260</v>
      </c>
      <c r="C20" s="262">
        <v>75</v>
      </c>
      <c r="D20" s="205">
        <v>98</v>
      </c>
      <c r="E20" s="265" t="s">
        <v>20</v>
      </c>
      <c r="F20" s="268" t="s">
        <v>20</v>
      </c>
      <c r="G20" s="265" t="s">
        <v>20</v>
      </c>
      <c r="H20" s="200">
        <f t="shared" si="0"/>
        <v>173</v>
      </c>
    </row>
    <row r="21" spans="1:8" ht="15.6" customHeight="1" x14ac:dyDescent="0.2">
      <c r="A21" s="199" t="s">
        <v>139</v>
      </c>
      <c r="B21" s="204" t="s">
        <v>140</v>
      </c>
      <c r="C21" s="247">
        <v>79</v>
      </c>
      <c r="D21" s="246">
        <v>83</v>
      </c>
      <c r="E21" s="266" t="s">
        <v>20</v>
      </c>
      <c r="F21" s="261" t="s">
        <v>18</v>
      </c>
      <c r="G21" s="261" t="s">
        <v>18</v>
      </c>
      <c r="H21" s="200">
        <f t="shared" si="0"/>
        <v>162</v>
      </c>
    </row>
    <row r="22" spans="1:8" ht="15.6" customHeight="1" x14ac:dyDescent="0.2">
      <c r="A22" s="199" t="s">
        <v>141</v>
      </c>
      <c r="B22" s="204" t="s">
        <v>142</v>
      </c>
      <c r="C22" s="247">
        <f>38+90+122</f>
        <v>250</v>
      </c>
      <c r="D22" s="246">
        <v>202</v>
      </c>
      <c r="E22" s="266" t="s">
        <v>20</v>
      </c>
      <c r="F22" s="265" t="s">
        <v>20</v>
      </c>
      <c r="G22" s="261" t="s">
        <v>18</v>
      </c>
      <c r="H22" s="200">
        <f t="shared" si="0"/>
        <v>452</v>
      </c>
    </row>
    <row r="23" spans="1:8" ht="15.6" customHeight="1" x14ac:dyDescent="0.2">
      <c r="A23" s="199" t="s">
        <v>143</v>
      </c>
      <c r="B23" s="204" t="s">
        <v>263</v>
      </c>
      <c r="C23" s="261" t="s">
        <v>18</v>
      </c>
      <c r="D23" s="261" t="s">
        <v>18</v>
      </c>
      <c r="E23" s="261" t="s">
        <v>18</v>
      </c>
      <c r="F23" s="261" t="s">
        <v>18</v>
      </c>
      <c r="G23" s="261" t="s">
        <v>18</v>
      </c>
      <c r="H23" s="261" t="s">
        <v>18</v>
      </c>
    </row>
    <row r="24" spans="1:8" ht="22.7" customHeight="1" x14ac:dyDescent="0.2">
      <c r="A24" s="199" t="s">
        <v>144</v>
      </c>
      <c r="B24" s="204" t="s">
        <v>145</v>
      </c>
      <c r="C24" s="246">
        <f>309+1024+2041</f>
        <v>3374</v>
      </c>
      <c r="D24" s="246">
        <v>2481</v>
      </c>
      <c r="E24" s="248">
        <v>2514</v>
      </c>
      <c r="F24" s="248">
        <v>922</v>
      </c>
      <c r="G24" s="247">
        <v>382</v>
      </c>
      <c r="H24" s="200">
        <f t="shared" si="0"/>
        <v>9673</v>
      </c>
    </row>
    <row r="25" spans="1:8" ht="15.6" customHeight="1" x14ac:dyDescent="0.2">
      <c r="A25" s="199" t="s">
        <v>146</v>
      </c>
      <c r="B25" s="204" t="s">
        <v>147</v>
      </c>
      <c r="C25" s="246">
        <f>199+786+1717</f>
        <v>2702</v>
      </c>
      <c r="D25" s="246">
        <v>2058</v>
      </c>
      <c r="E25" s="262">
        <v>1233</v>
      </c>
      <c r="F25" s="265" t="s">
        <v>20</v>
      </c>
      <c r="G25" s="265" t="s">
        <v>20</v>
      </c>
      <c r="H25" s="200">
        <f t="shared" si="0"/>
        <v>5993</v>
      </c>
    </row>
    <row r="26" spans="1:8" ht="15.6" customHeight="1" x14ac:dyDescent="0.2">
      <c r="A26" s="201" t="s">
        <v>148</v>
      </c>
      <c r="B26" s="276" t="s">
        <v>149</v>
      </c>
      <c r="C26" s="263">
        <f>52+299+822</f>
        <v>1173</v>
      </c>
      <c r="D26" s="263">
        <v>1032</v>
      </c>
      <c r="E26" s="264">
        <v>755</v>
      </c>
      <c r="F26" s="264" t="s">
        <v>18</v>
      </c>
      <c r="G26" s="263" t="s">
        <v>18</v>
      </c>
      <c r="H26" s="200">
        <f>SUM(C26:G26)</f>
        <v>2960</v>
      </c>
    </row>
    <row r="27" spans="1:8" ht="15.6" customHeight="1" x14ac:dyDescent="0.2">
      <c r="A27" s="201" t="s">
        <v>150</v>
      </c>
      <c r="B27" s="276" t="s">
        <v>151</v>
      </c>
      <c r="C27" s="263">
        <f>147+487+895</f>
        <v>1529</v>
      </c>
      <c r="D27" s="263">
        <v>1026</v>
      </c>
      <c r="E27" s="264">
        <v>478</v>
      </c>
      <c r="F27" s="267" t="s">
        <v>20</v>
      </c>
      <c r="G27" s="267" t="s">
        <v>20</v>
      </c>
      <c r="H27" s="200">
        <f t="shared" si="0"/>
        <v>3033</v>
      </c>
    </row>
    <row r="28" spans="1:8" ht="22.7" customHeight="1" x14ac:dyDescent="0.2">
      <c r="A28" s="201" t="s">
        <v>152</v>
      </c>
      <c r="B28" s="276" t="s">
        <v>261</v>
      </c>
      <c r="C28" s="263">
        <f>110+238+324</f>
        <v>672</v>
      </c>
      <c r="D28" s="263">
        <v>423</v>
      </c>
      <c r="E28" s="263">
        <v>1281</v>
      </c>
      <c r="F28" s="267" t="s">
        <v>20</v>
      </c>
      <c r="G28" s="267" t="s">
        <v>20</v>
      </c>
      <c r="H28" s="200">
        <f t="shared" si="0"/>
        <v>2376</v>
      </c>
    </row>
    <row r="29" spans="1:8" ht="15.6" customHeight="1" x14ac:dyDescent="0.2">
      <c r="A29" s="206" t="s">
        <v>153</v>
      </c>
      <c r="B29" s="276" t="s">
        <v>154</v>
      </c>
      <c r="C29" s="205">
        <f>34+103</f>
        <v>137</v>
      </c>
      <c r="D29" s="265" t="s">
        <v>20</v>
      </c>
      <c r="E29" s="268" t="s">
        <v>20</v>
      </c>
      <c r="F29" s="267" t="s">
        <v>20</v>
      </c>
      <c r="G29" s="263" t="s">
        <v>18</v>
      </c>
      <c r="H29" s="200">
        <f t="shared" si="0"/>
        <v>137</v>
      </c>
    </row>
    <row r="30" spans="1:8" ht="15.6" customHeight="1" x14ac:dyDescent="0.2">
      <c r="A30" s="201" t="s">
        <v>155</v>
      </c>
      <c r="B30" s="276" t="s">
        <v>264</v>
      </c>
      <c r="C30" s="265" t="s">
        <v>20</v>
      </c>
      <c r="D30" s="265" t="s">
        <v>20</v>
      </c>
      <c r="E30" s="263" t="s">
        <v>18</v>
      </c>
      <c r="F30" s="263" t="s">
        <v>18</v>
      </c>
      <c r="G30" s="263" t="s">
        <v>18</v>
      </c>
      <c r="H30" s="200">
        <f t="shared" si="0"/>
        <v>0</v>
      </c>
    </row>
    <row r="31" spans="1:8" ht="15.6" customHeight="1" x14ac:dyDescent="0.2">
      <c r="A31" s="201" t="s">
        <v>156</v>
      </c>
      <c r="B31" s="276" t="s">
        <v>259</v>
      </c>
      <c r="C31" s="262">
        <f>102+186+190</f>
        <v>478</v>
      </c>
      <c r="D31" s="261">
        <v>302</v>
      </c>
      <c r="E31" s="268" t="s">
        <v>20</v>
      </c>
      <c r="F31" s="265" t="s">
        <v>20</v>
      </c>
      <c r="G31" s="267" t="s">
        <v>20</v>
      </c>
      <c r="H31" s="200">
        <f t="shared" si="0"/>
        <v>780</v>
      </c>
    </row>
    <row r="32" spans="1:8" ht="12.75" customHeight="1" x14ac:dyDescent="0.2">
      <c r="A32" s="74"/>
      <c r="B32" s="119"/>
      <c r="C32" s="80"/>
      <c r="D32" s="80"/>
      <c r="E32" s="80"/>
      <c r="F32" s="80"/>
      <c r="G32" s="74"/>
      <c r="H32" s="134"/>
    </row>
    <row r="33" spans="1:8" ht="12.75" customHeight="1" x14ac:dyDescent="0.2">
      <c r="A33" s="74"/>
      <c r="B33" s="119"/>
      <c r="C33" s="677" t="s">
        <v>269</v>
      </c>
      <c r="D33" s="677"/>
      <c r="E33" s="677"/>
      <c r="F33" s="677"/>
      <c r="G33" s="677"/>
      <c r="H33" s="677"/>
    </row>
    <row r="34" spans="1:8" ht="12.75" customHeight="1" x14ac:dyDescent="0.2">
      <c r="A34" s="74"/>
      <c r="B34" s="119"/>
      <c r="C34" s="80"/>
      <c r="D34" s="80"/>
      <c r="E34" s="80"/>
      <c r="F34" s="80"/>
      <c r="G34" s="74"/>
      <c r="H34" s="134"/>
    </row>
    <row r="35" spans="1:8" ht="12.75" customHeight="1" x14ac:dyDescent="0.2">
      <c r="A35" s="260"/>
      <c r="B35" s="602" t="s">
        <v>95</v>
      </c>
      <c r="C35" s="603">
        <v>9591</v>
      </c>
      <c r="D35" s="603">
        <v>11742</v>
      </c>
      <c r="E35" s="603">
        <v>15424</v>
      </c>
      <c r="F35" s="603">
        <v>10072</v>
      </c>
      <c r="G35" s="603">
        <f>3246+2653</f>
        <v>5899</v>
      </c>
      <c r="H35" s="603">
        <v>52729</v>
      </c>
    </row>
    <row r="36" spans="1:8" x14ac:dyDescent="0.2">
      <c r="A36" s="73"/>
      <c r="B36" s="73"/>
      <c r="C36" s="73"/>
      <c r="D36" s="73"/>
      <c r="E36" s="73"/>
      <c r="F36" s="73"/>
      <c r="G36" s="70"/>
    </row>
    <row r="37" spans="1:8" x14ac:dyDescent="0.2">
      <c r="A37" s="73"/>
      <c r="B37" s="73"/>
      <c r="C37" s="85"/>
      <c r="D37" s="73"/>
      <c r="E37" s="73"/>
      <c r="F37" s="73"/>
      <c r="G37" s="70"/>
    </row>
    <row r="38" spans="1:8" x14ac:dyDescent="0.2">
      <c r="A38" s="73"/>
      <c r="B38" s="73"/>
      <c r="C38" s="85"/>
      <c r="D38" s="73"/>
      <c r="E38" s="73"/>
      <c r="F38" s="73"/>
      <c r="G38" s="70"/>
    </row>
    <row r="39" spans="1:8" x14ac:dyDescent="0.2">
      <c r="A39" s="73"/>
      <c r="B39" s="73"/>
      <c r="C39" s="85"/>
      <c r="D39" s="73"/>
      <c r="E39" s="73"/>
      <c r="F39" s="73"/>
      <c r="G39" s="70"/>
    </row>
    <row r="40" spans="1:8" x14ac:dyDescent="0.2">
      <c r="A40" s="73"/>
      <c r="B40" s="73"/>
      <c r="C40" s="85"/>
      <c r="D40" s="73"/>
      <c r="E40" s="73"/>
      <c r="F40" s="73"/>
      <c r="G40" s="70"/>
    </row>
    <row r="41" spans="1:8" x14ac:dyDescent="0.2">
      <c r="A41" s="73"/>
      <c r="B41" s="73"/>
      <c r="C41" s="73"/>
      <c r="D41" s="73"/>
      <c r="E41" s="73"/>
      <c r="F41" s="73"/>
      <c r="G41" s="70"/>
    </row>
    <row r="42" spans="1:8" x14ac:dyDescent="0.2">
      <c r="A42" s="73"/>
      <c r="B42" s="73"/>
      <c r="C42" s="73"/>
      <c r="D42" s="73"/>
      <c r="E42" s="73"/>
      <c r="F42" s="73"/>
      <c r="G42" s="70"/>
    </row>
    <row r="43" spans="1:8" x14ac:dyDescent="0.2">
      <c r="A43" s="73"/>
      <c r="B43" s="73"/>
      <c r="C43" s="73"/>
      <c r="D43" s="73"/>
      <c r="E43" s="73"/>
      <c r="F43" s="73"/>
      <c r="G43" s="70"/>
    </row>
    <row r="44" spans="1:8" x14ac:dyDescent="0.2">
      <c r="A44" s="73"/>
      <c r="B44" s="73"/>
      <c r="C44" s="73"/>
      <c r="D44" s="73"/>
      <c r="E44" s="73"/>
      <c r="F44" s="73"/>
      <c r="G44" s="70"/>
    </row>
    <row r="45" spans="1:8" x14ac:dyDescent="0.2">
      <c r="A45" s="73"/>
      <c r="B45" s="73"/>
      <c r="C45" s="73"/>
      <c r="D45" s="73"/>
      <c r="E45" s="73"/>
      <c r="F45" s="73"/>
      <c r="G45" s="70"/>
    </row>
    <row r="46" spans="1:8" x14ac:dyDescent="0.2">
      <c r="A46" s="70"/>
      <c r="B46" s="70"/>
      <c r="C46" s="70"/>
      <c r="D46" s="70"/>
      <c r="E46" s="70"/>
      <c r="F46" s="70"/>
      <c r="G46" s="70"/>
    </row>
    <row r="47" spans="1:8" x14ac:dyDescent="0.2">
      <c r="A47" s="70"/>
      <c r="B47" s="70"/>
      <c r="C47" s="70"/>
      <c r="D47" s="70"/>
      <c r="E47" s="70"/>
      <c r="F47" s="70"/>
      <c r="G47" s="70"/>
    </row>
    <row r="48" spans="1:8" x14ac:dyDescent="0.2">
      <c r="A48" s="70"/>
      <c r="B48" s="70"/>
      <c r="C48" s="70"/>
      <c r="D48" s="70"/>
      <c r="E48" s="70"/>
      <c r="F48" s="70"/>
      <c r="G48" s="70"/>
    </row>
    <row r="49" spans="1:7" x14ac:dyDescent="0.2">
      <c r="A49" s="70"/>
      <c r="B49" s="70"/>
      <c r="C49" s="70"/>
      <c r="D49" s="70"/>
      <c r="E49" s="70"/>
      <c r="F49" s="70"/>
      <c r="G49" s="70"/>
    </row>
    <row r="50" spans="1:7" x14ac:dyDescent="0.2">
      <c r="A50" s="70"/>
      <c r="B50" s="70"/>
      <c r="C50" s="70"/>
      <c r="D50" s="70"/>
      <c r="E50" s="70"/>
      <c r="F50" s="70"/>
      <c r="G50" s="70"/>
    </row>
    <row r="51" spans="1:7" x14ac:dyDescent="0.2">
      <c r="A51" s="70"/>
      <c r="B51" s="70"/>
      <c r="C51" s="70"/>
      <c r="D51" s="70"/>
      <c r="E51" s="70"/>
      <c r="F51" s="70"/>
      <c r="G51" s="70"/>
    </row>
    <row r="52" spans="1:7" x14ac:dyDescent="0.2">
      <c r="A52" s="70"/>
      <c r="B52" s="70"/>
      <c r="C52" s="70"/>
      <c r="D52" s="70"/>
      <c r="E52" s="70"/>
      <c r="F52" s="70"/>
      <c r="G52" s="70"/>
    </row>
    <row r="53" spans="1:7" x14ac:dyDescent="0.2">
      <c r="A53" s="70"/>
      <c r="B53" s="70"/>
      <c r="C53" s="70"/>
      <c r="D53" s="70"/>
      <c r="E53" s="70"/>
      <c r="F53" s="70"/>
      <c r="G53" s="70"/>
    </row>
    <row r="54" spans="1:7" x14ac:dyDescent="0.2">
      <c r="A54" s="70"/>
      <c r="B54" s="70"/>
      <c r="C54" s="70"/>
      <c r="D54" s="70"/>
      <c r="E54" s="70"/>
      <c r="F54" s="70"/>
      <c r="G54" s="70"/>
    </row>
    <row r="55" spans="1:7" x14ac:dyDescent="0.2">
      <c r="A55" s="70"/>
      <c r="B55" s="70"/>
      <c r="C55" s="70"/>
      <c r="D55" s="70"/>
      <c r="E55" s="70"/>
      <c r="F55" s="70"/>
      <c r="G55" s="70"/>
    </row>
    <row r="56" spans="1:7" x14ac:dyDescent="0.2">
      <c r="A56" s="70"/>
      <c r="B56" s="70"/>
      <c r="C56" s="70"/>
      <c r="D56" s="70"/>
      <c r="E56" s="70"/>
      <c r="F56" s="70"/>
      <c r="G56" s="70"/>
    </row>
    <row r="57" spans="1:7" x14ac:dyDescent="0.2">
      <c r="A57" s="70"/>
      <c r="B57" s="70"/>
      <c r="C57" s="70"/>
      <c r="D57" s="70"/>
      <c r="E57" s="70"/>
      <c r="F57" s="70"/>
      <c r="G57" s="70"/>
    </row>
    <row r="58" spans="1:7" x14ac:dyDescent="0.2">
      <c r="A58" s="70"/>
      <c r="B58" s="70"/>
      <c r="C58" s="70"/>
      <c r="D58" s="70"/>
      <c r="E58" s="70"/>
      <c r="F58" s="70"/>
      <c r="G58" s="70"/>
    </row>
    <row r="59" spans="1:7" x14ac:dyDescent="0.2">
      <c r="A59" s="70"/>
      <c r="B59" s="70"/>
      <c r="C59" s="70"/>
      <c r="D59" s="70"/>
      <c r="E59" s="70"/>
      <c r="F59" s="70"/>
      <c r="G59" s="70"/>
    </row>
    <row r="60" spans="1:7" x14ac:dyDescent="0.2">
      <c r="A60" s="70"/>
      <c r="B60" s="70"/>
      <c r="C60" s="70"/>
      <c r="D60" s="70"/>
      <c r="E60" s="70"/>
      <c r="F60" s="70"/>
      <c r="G60" s="70"/>
    </row>
    <row r="61" spans="1:7" x14ac:dyDescent="0.2">
      <c r="A61" s="70"/>
      <c r="B61" s="70"/>
      <c r="C61" s="70"/>
      <c r="D61" s="70"/>
      <c r="E61" s="70"/>
      <c r="F61" s="70"/>
      <c r="G61" s="70"/>
    </row>
    <row r="62" spans="1:7" x14ac:dyDescent="0.2">
      <c r="A62" s="70"/>
      <c r="B62" s="70"/>
      <c r="C62" s="70"/>
      <c r="D62" s="70"/>
      <c r="E62" s="70"/>
      <c r="F62" s="70"/>
      <c r="G62" s="70"/>
    </row>
    <row r="63" spans="1:7" x14ac:dyDescent="0.2">
      <c r="A63" s="70"/>
      <c r="B63" s="70"/>
      <c r="C63" s="70"/>
      <c r="D63" s="70"/>
      <c r="E63" s="70"/>
      <c r="F63" s="70"/>
      <c r="G63" s="70"/>
    </row>
    <row r="64" spans="1:7" x14ac:dyDescent="0.2">
      <c r="A64" s="70"/>
      <c r="B64" s="70"/>
      <c r="C64" s="70"/>
      <c r="D64" s="70"/>
      <c r="E64" s="70"/>
      <c r="F64" s="70"/>
      <c r="G64" s="70"/>
    </row>
    <row r="65" spans="1:7" x14ac:dyDescent="0.2">
      <c r="A65" s="70"/>
      <c r="B65" s="70"/>
      <c r="C65" s="70"/>
      <c r="D65" s="70"/>
      <c r="E65" s="70"/>
      <c r="F65" s="70"/>
      <c r="G65" s="70"/>
    </row>
    <row r="66" spans="1:7" x14ac:dyDescent="0.2">
      <c r="A66" s="70"/>
      <c r="B66" s="70"/>
      <c r="C66" s="70"/>
      <c r="D66" s="70"/>
      <c r="E66" s="70"/>
      <c r="F66" s="70"/>
      <c r="G66" s="70"/>
    </row>
    <row r="67" spans="1:7" x14ac:dyDescent="0.2">
      <c r="A67" s="70"/>
      <c r="B67" s="70"/>
      <c r="C67" s="70"/>
      <c r="D67" s="70"/>
      <c r="E67" s="70"/>
      <c r="F67" s="70"/>
      <c r="G67" s="70"/>
    </row>
    <row r="68" spans="1:7" x14ac:dyDescent="0.2">
      <c r="A68" s="70"/>
      <c r="B68" s="70"/>
      <c r="C68" s="70"/>
      <c r="D68" s="70"/>
      <c r="E68" s="70"/>
      <c r="F68" s="70"/>
      <c r="G68" s="70"/>
    </row>
    <row r="69" spans="1:7" x14ac:dyDescent="0.2">
      <c r="A69" s="70"/>
      <c r="B69" s="70"/>
      <c r="C69" s="70"/>
      <c r="D69" s="70"/>
      <c r="E69" s="70"/>
      <c r="F69" s="70"/>
      <c r="G69" s="70"/>
    </row>
    <row r="70" spans="1:7" x14ac:dyDescent="0.2">
      <c r="A70" s="70"/>
      <c r="B70" s="70"/>
      <c r="C70" s="70"/>
      <c r="D70" s="70"/>
      <c r="E70" s="70"/>
      <c r="F70" s="70"/>
      <c r="G70" s="70"/>
    </row>
    <row r="71" spans="1:7" x14ac:dyDescent="0.2">
      <c r="A71" s="70"/>
      <c r="B71" s="70"/>
      <c r="C71" s="70"/>
      <c r="D71" s="70"/>
      <c r="E71" s="70"/>
      <c r="F71" s="70"/>
      <c r="G71" s="70"/>
    </row>
    <row r="72" spans="1:7" x14ac:dyDescent="0.2">
      <c r="A72" s="70"/>
      <c r="B72" s="70"/>
      <c r="C72" s="70"/>
      <c r="D72" s="70"/>
      <c r="E72" s="70"/>
      <c r="F72" s="70"/>
      <c r="G72" s="70"/>
    </row>
    <row r="73" spans="1:7" x14ac:dyDescent="0.2">
      <c r="A73" s="70"/>
      <c r="B73" s="70"/>
      <c r="C73" s="70"/>
      <c r="D73" s="70"/>
      <c r="E73" s="70"/>
      <c r="F73" s="70"/>
      <c r="G73" s="70"/>
    </row>
    <row r="74" spans="1:7" x14ac:dyDescent="0.2">
      <c r="A74" s="70"/>
      <c r="B74" s="70"/>
      <c r="C74" s="70"/>
      <c r="D74" s="70"/>
      <c r="E74" s="70"/>
      <c r="F74" s="70"/>
      <c r="G74" s="70"/>
    </row>
    <row r="75" spans="1:7" x14ac:dyDescent="0.2">
      <c r="A75" s="70"/>
      <c r="B75" s="70"/>
      <c r="C75" s="70"/>
      <c r="D75" s="70"/>
      <c r="E75" s="70"/>
      <c r="F75" s="70"/>
      <c r="G75" s="70"/>
    </row>
    <row r="76" spans="1:7" x14ac:dyDescent="0.2">
      <c r="A76" s="70"/>
      <c r="B76" s="70"/>
      <c r="C76" s="70"/>
      <c r="D76" s="70"/>
      <c r="E76" s="70"/>
      <c r="F76" s="70"/>
      <c r="G76" s="70"/>
    </row>
    <row r="77" spans="1:7" x14ac:dyDescent="0.2">
      <c r="A77" s="70"/>
      <c r="B77" s="70"/>
      <c r="C77" s="70"/>
      <c r="D77" s="70"/>
      <c r="E77" s="70"/>
      <c r="F77" s="70"/>
      <c r="G77" s="70"/>
    </row>
    <row r="78" spans="1:7" x14ac:dyDescent="0.2">
      <c r="A78" s="70"/>
      <c r="B78" s="70"/>
      <c r="C78" s="70"/>
      <c r="D78" s="70"/>
      <c r="E78" s="70"/>
      <c r="F78" s="70"/>
      <c r="G78" s="70"/>
    </row>
    <row r="79" spans="1:7" x14ac:dyDescent="0.2">
      <c r="A79" s="70"/>
      <c r="B79" s="70"/>
      <c r="C79" s="70"/>
      <c r="D79" s="70"/>
      <c r="E79" s="70"/>
      <c r="F79" s="70"/>
      <c r="G79" s="70"/>
    </row>
    <row r="80" spans="1:7" x14ac:dyDescent="0.2">
      <c r="A80" s="70"/>
      <c r="B80" s="70"/>
      <c r="C80" s="70"/>
      <c r="D80" s="70"/>
      <c r="E80" s="70"/>
      <c r="F80" s="70"/>
      <c r="G80" s="70"/>
    </row>
    <row r="81" spans="1:7" x14ac:dyDescent="0.2">
      <c r="A81" s="70"/>
      <c r="B81" s="70"/>
      <c r="C81" s="70"/>
      <c r="D81" s="70"/>
      <c r="E81" s="70"/>
      <c r="F81" s="70"/>
      <c r="G81" s="70"/>
    </row>
    <row r="82" spans="1:7" x14ac:dyDescent="0.2">
      <c r="A82" s="70"/>
      <c r="B82" s="70"/>
      <c r="C82" s="70"/>
      <c r="D82" s="70"/>
      <c r="E82" s="70"/>
      <c r="F82" s="70"/>
      <c r="G82" s="70"/>
    </row>
    <row r="83" spans="1:7" x14ac:dyDescent="0.2">
      <c r="A83" s="70"/>
      <c r="B83" s="70"/>
      <c r="C83" s="70"/>
      <c r="D83" s="70"/>
      <c r="E83" s="70"/>
      <c r="F83" s="70"/>
      <c r="G83" s="70"/>
    </row>
    <row r="84" spans="1:7" x14ac:dyDescent="0.2">
      <c r="A84" s="70"/>
      <c r="B84" s="70"/>
      <c r="C84" s="70"/>
      <c r="D84" s="70"/>
      <c r="E84" s="70"/>
      <c r="F84" s="70"/>
      <c r="G84" s="70"/>
    </row>
    <row r="85" spans="1:7" x14ac:dyDescent="0.2">
      <c r="A85" s="70"/>
      <c r="B85" s="70"/>
      <c r="C85" s="70"/>
      <c r="D85" s="70"/>
      <c r="E85" s="70"/>
      <c r="F85" s="70"/>
      <c r="G85" s="70"/>
    </row>
    <row r="86" spans="1:7" x14ac:dyDescent="0.2">
      <c r="A86" s="70"/>
      <c r="B86" s="70"/>
      <c r="C86" s="70"/>
      <c r="D86" s="70"/>
      <c r="E86" s="70"/>
      <c r="F86" s="70"/>
      <c r="G86" s="70"/>
    </row>
    <row r="87" spans="1:7" x14ac:dyDescent="0.2">
      <c r="A87" s="70"/>
      <c r="B87" s="70"/>
      <c r="C87" s="70"/>
      <c r="D87" s="70"/>
      <c r="E87" s="70"/>
      <c r="F87" s="70"/>
      <c r="G87" s="70"/>
    </row>
    <row r="88" spans="1:7" x14ac:dyDescent="0.2">
      <c r="A88" s="70"/>
      <c r="B88" s="70"/>
      <c r="C88" s="70"/>
      <c r="D88" s="70"/>
      <c r="E88" s="70"/>
      <c r="F88" s="70"/>
      <c r="G88" s="70"/>
    </row>
    <row r="89" spans="1:7" x14ac:dyDescent="0.2">
      <c r="A89" s="70"/>
      <c r="B89" s="70"/>
      <c r="C89" s="70"/>
      <c r="D89" s="70"/>
      <c r="E89" s="70"/>
      <c r="F89" s="70"/>
      <c r="G89" s="70"/>
    </row>
    <row r="90" spans="1:7" x14ac:dyDescent="0.2">
      <c r="A90" s="70"/>
      <c r="B90" s="70"/>
      <c r="C90" s="70"/>
      <c r="D90" s="70"/>
      <c r="E90" s="70"/>
      <c r="F90" s="70"/>
      <c r="G90" s="70"/>
    </row>
    <row r="91" spans="1:7" x14ac:dyDescent="0.2">
      <c r="A91" s="70"/>
      <c r="B91" s="70"/>
      <c r="C91" s="70"/>
      <c r="D91" s="70"/>
      <c r="E91" s="70"/>
      <c r="F91" s="70"/>
      <c r="G91" s="70"/>
    </row>
    <row r="92" spans="1:7" x14ac:dyDescent="0.2">
      <c r="A92" s="70"/>
      <c r="B92" s="70"/>
      <c r="C92" s="70"/>
      <c r="D92" s="70"/>
      <c r="E92" s="70"/>
      <c r="F92" s="70"/>
      <c r="G92" s="70"/>
    </row>
    <row r="93" spans="1:7" x14ac:dyDescent="0.2">
      <c r="A93" s="70"/>
      <c r="B93" s="70"/>
      <c r="C93" s="70"/>
      <c r="D93" s="70"/>
      <c r="E93" s="70"/>
      <c r="F93" s="70"/>
      <c r="G93" s="70"/>
    </row>
    <row r="94" spans="1:7" x14ac:dyDescent="0.2">
      <c r="A94" s="70"/>
      <c r="B94" s="70"/>
      <c r="C94" s="70"/>
      <c r="D94" s="70"/>
      <c r="E94" s="70"/>
      <c r="F94" s="70"/>
      <c r="G94" s="70"/>
    </row>
    <row r="95" spans="1:7" x14ac:dyDescent="0.2">
      <c r="A95" s="70"/>
      <c r="B95" s="70"/>
      <c r="C95" s="70"/>
      <c r="D95" s="70"/>
      <c r="E95" s="70"/>
      <c r="F95" s="70"/>
      <c r="G95" s="70"/>
    </row>
    <row r="96" spans="1:7" x14ac:dyDescent="0.2">
      <c r="A96" s="70"/>
      <c r="B96" s="70"/>
      <c r="C96" s="70"/>
      <c r="D96" s="70"/>
      <c r="E96" s="70"/>
      <c r="F96" s="70"/>
      <c r="G96" s="70"/>
    </row>
    <row r="97" spans="1:7" x14ac:dyDescent="0.2">
      <c r="A97" s="70"/>
      <c r="B97" s="70"/>
      <c r="C97" s="70"/>
      <c r="D97" s="70"/>
      <c r="E97" s="70"/>
      <c r="F97" s="70"/>
      <c r="G97" s="70"/>
    </row>
    <row r="98" spans="1:7" x14ac:dyDescent="0.2">
      <c r="A98" s="70"/>
      <c r="B98" s="70"/>
      <c r="C98" s="70"/>
      <c r="D98" s="70"/>
      <c r="E98" s="70"/>
      <c r="F98" s="70"/>
      <c r="G98" s="70"/>
    </row>
    <row r="99" spans="1:7" x14ac:dyDescent="0.2">
      <c r="A99" s="70"/>
      <c r="B99" s="70"/>
      <c r="C99" s="70"/>
      <c r="D99" s="70"/>
      <c r="E99" s="70"/>
      <c r="F99" s="70"/>
      <c r="G99" s="70"/>
    </row>
    <row r="100" spans="1:7" x14ac:dyDescent="0.2">
      <c r="A100" s="70"/>
      <c r="B100" s="70"/>
      <c r="C100" s="70"/>
      <c r="D100" s="70"/>
      <c r="E100" s="70"/>
      <c r="F100" s="70"/>
      <c r="G100" s="70"/>
    </row>
    <row r="101" spans="1:7" x14ac:dyDescent="0.2">
      <c r="A101" s="70"/>
      <c r="B101" s="70"/>
      <c r="C101" s="70"/>
      <c r="D101" s="70"/>
      <c r="E101" s="70"/>
      <c r="F101" s="70"/>
      <c r="G101" s="70"/>
    </row>
    <row r="102" spans="1:7" x14ac:dyDescent="0.2">
      <c r="A102" s="70"/>
      <c r="B102" s="70"/>
      <c r="C102" s="70"/>
      <c r="D102" s="70"/>
      <c r="E102" s="70"/>
      <c r="F102" s="70"/>
      <c r="G102" s="70"/>
    </row>
    <row r="103" spans="1:7" x14ac:dyDescent="0.2">
      <c r="A103" s="70"/>
      <c r="B103" s="70"/>
      <c r="C103" s="70"/>
      <c r="D103" s="70"/>
      <c r="E103" s="70"/>
      <c r="F103" s="70"/>
      <c r="G103" s="70"/>
    </row>
    <row r="104" spans="1:7" x14ac:dyDescent="0.2">
      <c r="A104" s="70"/>
      <c r="B104" s="70"/>
      <c r="C104" s="70"/>
      <c r="D104" s="70"/>
      <c r="E104" s="70"/>
      <c r="F104" s="70"/>
      <c r="G104" s="70"/>
    </row>
    <row r="105" spans="1:7" x14ac:dyDescent="0.2">
      <c r="A105" s="70"/>
      <c r="B105" s="70"/>
      <c r="C105" s="70"/>
      <c r="D105" s="70"/>
      <c r="E105" s="70"/>
      <c r="F105" s="70"/>
      <c r="G105" s="70"/>
    </row>
    <row r="106" spans="1:7" x14ac:dyDescent="0.2">
      <c r="A106" s="70"/>
      <c r="B106" s="70"/>
      <c r="C106" s="70"/>
      <c r="D106" s="70"/>
      <c r="E106" s="70"/>
      <c r="F106" s="70"/>
      <c r="G106" s="70"/>
    </row>
    <row r="107" spans="1:7" x14ac:dyDescent="0.2">
      <c r="A107" s="70"/>
      <c r="B107" s="70"/>
      <c r="C107" s="70"/>
      <c r="D107" s="70"/>
      <c r="E107" s="70"/>
      <c r="F107" s="70"/>
      <c r="G107" s="70"/>
    </row>
    <row r="108" spans="1:7" x14ac:dyDescent="0.2">
      <c r="A108" s="70"/>
      <c r="B108" s="70"/>
      <c r="C108" s="70"/>
      <c r="D108" s="70"/>
      <c r="E108" s="70"/>
      <c r="F108" s="70"/>
      <c r="G108" s="70"/>
    </row>
    <row r="109" spans="1:7" x14ac:dyDescent="0.2">
      <c r="A109" s="70"/>
      <c r="B109" s="70"/>
      <c r="C109" s="70"/>
      <c r="D109" s="70"/>
      <c r="E109" s="70"/>
      <c r="F109" s="70"/>
      <c r="G109" s="70"/>
    </row>
    <row r="110" spans="1:7" x14ac:dyDescent="0.2">
      <c r="A110" s="70"/>
      <c r="B110" s="70"/>
      <c r="C110" s="70"/>
      <c r="D110" s="70"/>
      <c r="E110" s="70"/>
      <c r="F110" s="70"/>
      <c r="G110" s="70"/>
    </row>
    <row r="111" spans="1:7" x14ac:dyDescent="0.2">
      <c r="A111" s="70"/>
      <c r="B111" s="70"/>
      <c r="C111" s="70"/>
      <c r="D111" s="70"/>
      <c r="E111" s="70"/>
      <c r="F111" s="70"/>
      <c r="G111" s="70"/>
    </row>
    <row r="112" spans="1:7" x14ac:dyDescent="0.2">
      <c r="A112" s="70"/>
      <c r="B112" s="70"/>
      <c r="C112" s="70"/>
      <c r="D112" s="70"/>
      <c r="E112" s="70"/>
      <c r="F112" s="70"/>
      <c r="G112" s="70"/>
    </row>
    <row r="113" spans="1:7" x14ac:dyDescent="0.2">
      <c r="A113" s="70"/>
      <c r="B113" s="70"/>
      <c r="C113" s="70"/>
      <c r="D113" s="70"/>
      <c r="E113" s="70"/>
      <c r="F113" s="70"/>
      <c r="G113" s="70"/>
    </row>
    <row r="114" spans="1:7" x14ac:dyDescent="0.2">
      <c r="A114" s="70"/>
      <c r="B114" s="70"/>
      <c r="C114" s="70"/>
      <c r="D114" s="70"/>
      <c r="E114" s="70"/>
      <c r="F114" s="70"/>
      <c r="G114" s="70"/>
    </row>
    <row r="115" spans="1:7" x14ac:dyDescent="0.2">
      <c r="A115" s="70"/>
      <c r="B115" s="70"/>
      <c r="C115" s="70"/>
      <c r="D115" s="70"/>
      <c r="E115" s="70"/>
      <c r="F115" s="70"/>
      <c r="G115" s="70"/>
    </row>
    <row r="116" spans="1:7" x14ac:dyDescent="0.2">
      <c r="A116" s="70"/>
      <c r="B116" s="70"/>
      <c r="C116" s="70"/>
      <c r="D116" s="70"/>
      <c r="E116" s="70"/>
      <c r="F116" s="70"/>
      <c r="G116" s="70"/>
    </row>
    <row r="117" spans="1:7" x14ac:dyDescent="0.2">
      <c r="A117" s="70"/>
      <c r="B117" s="70"/>
      <c r="C117" s="70"/>
      <c r="D117" s="70"/>
      <c r="E117" s="70"/>
      <c r="F117" s="70"/>
      <c r="G117" s="70"/>
    </row>
    <row r="118" spans="1:7" x14ac:dyDescent="0.2">
      <c r="A118" s="70"/>
      <c r="B118" s="70"/>
      <c r="C118" s="70"/>
      <c r="D118" s="70"/>
      <c r="E118" s="70"/>
      <c r="F118" s="70"/>
      <c r="G118" s="70"/>
    </row>
    <row r="119" spans="1:7" x14ac:dyDescent="0.2">
      <c r="A119" s="70"/>
      <c r="B119" s="70"/>
      <c r="C119" s="70"/>
      <c r="D119" s="70"/>
      <c r="E119" s="70"/>
      <c r="F119" s="70"/>
      <c r="G119" s="70"/>
    </row>
    <row r="120" spans="1:7" x14ac:dyDescent="0.2">
      <c r="A120" s="70"/>
      <c r="B120" s="70"/>
      <c r="C120" s="70"/>
      <c r="D120" s="70"/>
      <c r="E120" s="70"/>
      <c r="F120" s="70"/>
      <c r="G120" s="70"/>
    </row>
    <row r="121" spans="1:7" x14ac:dyDescent="0.2">
      <c r="A121" s="70"/>
      <c r="B121" s="70"/>
      <c r="C121" s="70"/>
      <c r="D121" s="70"/>
      <c r="E121" s="70"/>
      <c r="F121" s="70"/>
      <c r="G121" s="70"/>
    </row>
    <row r="122" spans="1:7" x14ac:dyDescent="0.2">
      <c r="A122" s="70"/>
      <c r="B122" s="70"/>
      <c r="C122" s="70"/>
      <c r="D122" s="70"/>
      <c r="E122" s="70"/>
      <c r="F122" s="70"/>
      <c r="G122" s="70"/>
    </row>
    <row r="123" spans="1:7" x14ac:dyDescent="0.2">
      <c r="A123" s="70"/>
      <c r="B123" s="70"/>
      <c r="C123" s="70"/>
      <c r="D123" s="70"/>
      <c r="E123" s="70"/>
      <c r="F123" s="70"/>
      <c r="G123" s="70"/>
    </row>
    <row r="124" spans="1:7" x14ac:dyDescent="0.2">
      <c r="A124" s="70"/>
      <c r="B124" s="70"/>
      <c r="C124" s="70"/>
      <c r="D124" s="70"/>
      <c r="E124" s="70"/>
      <c r="F124" s="70"/>
      <c r="G124" s="70"/>
    </row>
    <row r="125" spans="1:7" x14ac:dyDescent="0.2">
      <c r="A125" s="70"/>
      <c r="B125" s="70"/>
      <c r="C125" s="70"/>
      <c r="D125" s="70"/>
      <c r="E125" s="70"/>
      <c r="F125" s="70"/>
      <c r="G125" s="70"/>
    </row>
    <row r="126" spans="1:7" x14ac:dyDescent="0.2">
      <c r="A126" s="70"/>
      <c r="B126" s="70"/>
      <c r="C126" s="70"/>
      <c r="D126" s="70"/>
      <c r="E126" s="70"/>
      <c r="F126" s="70"/>
      <c r="G126" s="70"/>
    </row>
    <row r="127" spans="1:7" x14ac:dyDescent="0.2">
      <c r="A127" s="70"/>
      <c r="B127" s="70"/>
      <c r="C127" s="70"/>
      <c r="D127" s="70"/>
      <c r="E127" s="70"/>
      <c r="F127" s="70"/>
      <c r="G127" s="70"/>
    </row>
    <row r="128" spans="1:7" x14ac:dyDescent="0.2">
      <c r="A128" s="70"/>
      <c r="B128" s="70"/>
      <c r="C128" s="70"/>
      <c r="D128" s="70"/>
      <c r="E128" s="70"/>
      <c r="F128" s="70"/>
      <c r="G128" s="70"/>
    </row>
    <row r="129" spans="1:7" x14ac:dyDescent="0.2">
      <c r="A129" s="70"/>
      <c r="B129" s="70"/>
      <c r="C129" s="70"/>
      <c r="D129" s="70"/>
      <c r="E129" s="70"/>
      <c r="F129" s="70"/>
      <c r="G129" s="70"/>
    </row>
    <row r="130" spans="1:7" x14ac:dyDescent="0.2">
      <c r="A130" s="70"/>
      <c r="B130" s="70"/>
      <c r="C130" s="70"/>
      <c r="D130" s="70"/>
      <c r="E130" s="70"/>
      <c r="F130" s="70"/>
      <c r="G130" s="70"/>
    </row>
    <row r="131" spans="1:7" x14ac:dyDescent="0.2">
      <c r="A131" s="70"/>
      <c r="B131" s="70"/>
      <c r="C131" s="70"/>
      <c r="D131" s="70"/>
      <c r="E131" s="70"/>
      <c r="F131" s="70"/>
      <c r="G131" s="70"/>
    </row>
    <row r="132" spans="1:7" x14ac:dyDescent="0.2">
      <c r="A132" s="70"/>
      <c r="B132" s="70"/>
      <c r="C132" s="70"/>
      <c r="D132" s="70"/>
      <c r="E132" s="70"/>
      <c r="F132" s="70"/>
      <c r="G132" s="70"/>
    </row>
    <row r="133" spans="1:7" x14ac:dyDescent="0.2">
      <c r="A133" s="70"/>
      <c r="B133" s="70"/>
      <c r="C133" s="70"/>
      <c r="D133" s="70"/>
      <c r="E133" s="70"/>
      <c r="F133" s="70"/>
      <c r="G133" s="70"/>
    </row>
    <row r="134" spans="1:7" x14ac:dyDescent="0.2">
      <c r="A134" s="70"/>
      <c r="B134" s="70"/>
      <c r="C134" s="70"/>
      <c r="D134" s="70"/>
      <c r="E134" s="70"/>
      <c r="F134" s="70"/>
      <c r="G134" s="70"/>
    </row>
    <row r="135" spans="1:7" x14ac:dyDescent="0.2">
      <c r="A135" s="70"/>
      <c r="B135" s="70"/>
      <c r="C135" s="70"/>
      <c r="D135" s="70"/>
      <c r="E135" s="70"/>
      <c r="F135" s="70"/>
      <c r="G135" s="70"/>
    </row>
    <row r="136" spans="1:7" x14ac:dyDescent="0.2">
      <c r="A136" s="70"/>
      <c r="B136" s="70"/>
      <c r="C136" s="70"/>
      <c r="D136" s="70"/>
      <c r="E136" s="70"/>
      <c r="F136" s="70"/>
      <c r="G136" s="70"/>
    </row>
    <row r="137" spans="1:7" x14ac:dyDescent="0.2">
      <c r="A137" s="70"/>
      <c r="B137" s="70"/>
      <c r="C137" s="70"/>
      <c r="D137" s="70"/>
      <c r="E137" s="70"/>
      <c r="F137" s="70"/>
      <c r="G137" s="70"/>
    </row>
    <row r="138" spans="1:7" x14ac:dyDescent="0.2">
      <c r="A138" s="70"/>
      <c r="B138" s="70"/>
      <c r="C138" s="70"/>
      <c r="D138" s="70"/>
      <c r="E138" s="70"/>
      <c r="F138" s="70"/>
      <c r="G138" s="70"/>
    </row>
    <row r="139" spans="1:7" x14ac:dyDescent="0.2">
      <c r="A139" s="70"/>
      <c r="B139" s="70"/>
      <c r="C139" s="70"/>
      <c r="D139" s="70"/>
      <c r="E139" s="70"/>
      <c r="F139" s="70"/>
      <c r="G139" s="70"/>
    </row>
    <row r="140" spans="1:7" x14ac:dyDescent="0.2">
      <c r="A140" s="70"/>
      <c r="B140" s="70"/>
      <c r="C140" s="70"/>
      <c r="D140" s="70"/>
      <c r="E140" s="70"/>
      <c r="F140" s="70"/>
      <c r="G140" s="70"/>
    </row>
    <row r="141" spans="1:7" x14ac:dyDescent="0.2">
      <c r="A141" s="70"/>
      <c r="B141" s="70"/>
      <c r="C141" s="70"/>
      <c r="D141" s="70"/>
      <c r="E141" s="70"/>
      <c r="F141" s="70"/>
      <c r="G141" s="70"/>
    </row>
    <row r="142" spans="1:7" x14ac:dyDescent="0.2">
      <c r="A142" s="70"/>
      <c r="B142" s="70"/>
      <c r="C142" s="70"/>
      <c r="D142" s="70"/>
      <c r="E142" s="70"/>
      <c r="F142" s="70"/>
      <c r="G142" s="70"/>
    </row>
    <row r="143" spans="1:7" x14ac:dyDescent="0.2">
      <c r="A143" s="70"/>
      <c r="B143" s="70"/>
      <c r="C143" s="70"/>
      <c r="D143" s="70"/>
      <c r="E143" s="70"/>
      <c r="F143" s="70"/>
      <c r="G143" s="70"/>
    </row>
    <row r="144" spans="1:7" x14ac:dyDescent="0.2">
      <c r="A144" s="70"/>
      <c r="B144" s="70"/>
      <c r="C144" s="70"/>
      <c r="D144" s="70"/>
      <c r="E144" s="70"/>
      <c r="F144" s="70"/>
      <c r="G144" s="70"/>
    </row>
    <row r="145" spans="1:7" x14ac:dyDescent="0.2">
      <c r="A145" s="70"/>
      <c r="B145" s="70"/>
      <c r="C145" s="70"/>
      <c r="D145" s="70"/>
      <c r="E145" s="70"/>
      <c r="F145" s="70"/>
      <c r="G145" s="70"/>
    </row>
    <row r="146" spans="1:7" x14ac:dyDescent="0.2">
      <c r="A146" s="70"/>
      <c r="B146" s="70"/>
      <c r="C146" s="70"/>
      <c r="D146" s="70"/>
      <c r="E146" s="70"/>
      <c r="F146" s="70"/>
      <c r="G146" s="70"/>
    </row>
    <row r="147" spans="1:7" x14ac:dyDescent="0.2">
      <c r="A147" s="70"/>
      <c r="B147" s="70"/>
      <c r="C147" s="70"/>
      <c r="D147" s="70"/>
      <c r="E147" s="70"/>
      <c r="F147" s="70"/>
      <c r="G147" s="70"/>
    </row>
    <row r="148" spans="1:7" x14ac:dyDescent="0.2">
      <c r="A148" s="70"/>
      <c r="B148" s="70"/>
      <c r="C148" s="70"/>
      <c r="D148" s="70"/>
      <c r="E148" s="70"/>
      <c r="F148" s="70"/>
      <c r="G148" s="70"/>
    </row>
    <row r="149" spans="1:7" x14ac:dyDescent="0.2">
      <c r="A149" s="70"/>
      <c r="B149" s="70"/>
      <c r="C149" s="70"/>
      <c r="D149" s="70"/>
      <c r="E149" s="70"/>
      <c r="F149" s="70"/>
      <c r="G149" s="70"/>
    </row>
    <row r="150" spans="1:7" x14ac:dyDescent="0.2">
      <c r="A150" s="70"/>
      <c r="B150" s="70"/>
      <c r="C150" s="70"/>
      <c r="D150" s="70"/>
      <c r="E150" s="70"/>
      <c r="F150" s="70"/>
      <c r="G150" s="70"/>
    </row>
    <row r="151" spans="1:7" x14ac:dyDescent="0.2">
      <c r="A151" s="70"/>
      <c r="B151" s="70"/>
      <c r="C151" s="70"/>
      <c r="D151" s="70"/>
      <c r="E151" s="70"/>
      <c r="F151" s="70"/>
      <c r="G151" s="70"/>
    </row>
    <row r="152" spans="1:7" x14ac:dyDescent="0.2">
      <c r="A152" s="70"/>
      <c r="B152" s="70"/>
      <c r="C152" s="70"/>
      <c r="D152" s="70"/>
      <c r="E152" s="70"/>
      <c r="F152" s="70"/>
      <c r="G152" s="70"/>
    </row>
    <row r="153" spans="1:7" x14ac:dyDescent="0.2">
      <c r="A153" s="70"/>
      <c r="B153" s="70"/>
      <c r="C153" s="70"/>
      <c r="D153" s="70"/>
      <c r="E153" s="70"/>
      <c r="F153" s="70"/>
      <c r="G153" s="70"/>
    </row>
    <row r="154" spans="1:7" x14ac:dyDescent="0.2">
      <c r="A154" s="70"/>
      <c r="B154" s="70"/>
      <c r="C154" s="70"/>
      <c r="D154" s="70"/>
      <c r="E154" s="70"/>
      <c r="F154" s="70"/>
      <c r="G154" s="70"/>
    </row>
    <row r="155" spans="1:7" x14ac:dyDescent="0.2">
      <c r="A155" s="70"/>
      <c r="B155" s="70"/>
      <c r="C155" s="70"/>
      <c r="D155" s="70"/>
      <c r="E155" s="70"/>
      <c r="F155" s="70"/>
      <c r="G155" s="70"/>
    </row>
    <row r="156" spans="1:7" x14ac:dyDescent="0.2">
      <c r="A156" s="70"/>
      <c r="B156" s="70"/>
      <c r="C156" s="70"/>
      <c r="D156" s="70"/>
      <c r="E156" s="70"/>
      <c r="F156" s="70"/>
      <c r="G156" s="70"/>
    </row>
    <row r="157" spans="1:7" x14ac:dyDescent="0.2">
      <c r="A157" s="70"/>
      <c r="B157" s="70"/>
      <c r="C157" s="70"/>
      <c r="D157" s="70"/>
      <c r="E157" s="70"/>
      <c r="F157" s="70"/>
      <c r="G157" s="70"/>
    </row>
    <row r="158" spans="1:7" x14ac:dyDescent="0.2">
      <c r="A158" s="70"/>
      <c r="B158" s="70"/>
      <c r="C158" s="70"/>
      <c r="D158" s="70"/>
      <c r="E158" s="70"/>
      <c r="F158" s="70"/>
      <c r="G158" s="70"/>
    </row>
    <row r="159" spans="1:7" x14ac:dyDescent="0.2">
      <c r="A159" s="70"/>
      <c r="B159" s="70"/>
      <c r="C159" s="70"/>
      <c r="D159" s="70"/>
      <c r="E159" s="70"/>
      <c r="F159" s="70"/>
      <c r="G159" s="70"/>
    </row>
    <row r="160" spans="1:7" x14ac:dyDescent="0.2">
      <c r="A160" s="70"/>
      <c r="B160" s="70"/>
      <c r="C160" s="70"/>
      <c r="D160" s="70"/>
      <c r="E160" s="70"/>
      <c r="F160" s="70"/>
      <c r="G160" s="70"/>
    </row>
    <row r="161" spans="1:7" x14ac:dyDescent="0.2">
      <c r="A161" s="70"/>
      <c r="B161" s="70"/>
      <c r="C161" s="70"/>
      <c r="D161" s="70"/>
      <c r="E161" s="70"/>
      <c r="F161" s="70"/>
      <c r="G161" s="70"/>
    </row>
    <row r="162" spans="1:7" x14ac:dyDescent="0.2">
      <c r="A162" s="70"/>
      <c r="B162" s="70"/>
      <c r="C162" s="70"/>
      <c r="D162" s="70"/>
      <c r="E162" s="70"/>
      <c r="F162" s="70"/>
      <c r="G162" s="70"/>
    </row>
    <row r="163" spans="1:7" x14ac:dyDescent="0.2">
      <c r="A163" s="70"/>
      <c r="B163" s="70"/>
      <c r="C163" s="70"/>
      <c r="D163" s="70"/>
      <c r="E163" s="70"/>
      <c r="F163" s="70"/>
      <c r="G163" s="70"/>
    </row>
    <row r="164" spans="1:7" x14ac:dyDescent="0.2">
      <c r="A164" s="70"/>
      <c r="B164" s="70"/>
      <c r="C164" s="70"/>
      <c r="D164" s="70"/>
      <c r="E164" s="70"/>
      <c r="F164" s="70"/>
      <c r="G164" s="70"/>
    </row>
    <row r="165" spans="1:7" x14ac:dyDescent="0.2">
      <c r="A165" s="70"/>
      <c r="B165" s="70"/>
      <c r="C165" s="70"/>
      <c r="D165" s="70"/>
      <c r="E165" s="70"/>
      <c r="F165" s="70"/>
      <c r="G165" s="70"/>
    </row>
    <row r="166" spans="1:7" x14ac:dyDescent="0.2">
      <c r="A166" s="70"/>
      <c r="B166" s="70"/>
      <c r="C166" s="70"/>
      <c r="D166" s="70"/>
      <c r="E166" s="70"/>
      <c r="F166" s="70"/>
      <c r="G166" s="70"/>
    </row>
    <row r="167" spans="1:7" x14ac:dyDescent="0.2">
      <c r="A167" s="70"/>
      <c r="B167" s="70"/>
      <c r="C167" s="70"/>
      <c r="D167" s="70"/>
      <c r="E167" s="70"/>
      <c r="F167" s="70"/>
      <c r="G167" s="70"/>
    </row>
    <row r="168" spans="1:7" x14ac:dyDescent="0.2">
      <c r="A168" s="70"/>
      <c r="B168" s="70"/>
      <c r="C168" s="70"/>
      <c r="D168" s="70"/>
      <c r="E168" s="70"/>
      <c r="F168" s="70"/>
      <c r="G168" s="70"/>
    </row>
    <row r="169" spans="1:7" x14ac:dyDescent="0.2">
      <c r="A169" s="70"/>
      <c r="B169" s="70"/>
      <c r="C169" s="70"/>
      <c r="D169" s="70"/>
      <c r="E169" s="70"/>
      <c r="F169" s="70"/>
      <c r="G169" s="70"/>
    </row>
    <row r="170" spans="1:7" x14ac:dyDescent="0.2">
      <c r="A170" s="70"/>
      <c r="B170" s="70"/>
      <c r="C170" s="70"/>
      <c r="D170" s="70"/>
      <c r="E170" s="70"/>
      <c r="F170" s="70"/>
      <c r="G170" s="70"/>
    </row>
    <row r="171" spans="1:7" x14ac:dyDescent="0.2">
      <c r="A171" s="70"/>
      <c r="B171" s="70"/>
      <c r="C171" s="70"/>
      <c r="D171" s="70"/>
      <c r="E171" s="70"/>
      <c r="F171" s="70"/>
      <c r="G171" s="70"/>
    </row>
    <row r="172" spans="1:7" x14ac:dyDescent="0.2">
      <c r="A172" s="70"/>
      <c r="B172" s="70"/>
      <c r="C172" s="70"/>
      <c r="D172" s="70"/>
      <c r="E172" s="70"/>
      <c r="F172" s="70"/>
      <c r="G172" s="70"/>
    </row>
    <row r="173" spans="1:7" x14ac:dyDescent="0.2">
      <c r="A173" s="70"/>
      <c r="B173" s="70"/>
      <c r="C173" s="70"/>
      <c r="D173" s="70"/>
      <c r="E173" s="70"/>
      <c r="F173" s="70"/>
      <c r="G173" s="70"/>
    </row>
    <row r="174" spans="1:7" x14ac:dyDescent="0.2">
      <c r="A174" s="70"/>
      <c r="B174" s="70"/>
      <c r="C174" s="70"/>
      <c r="D174" s="70"/>
      <c r="E174" s="70"/>
      <c r="F174" s="70"/>
      <c r="G174" s="70"/>
    </row>
    <row r="175" spans="1:7" x14ac:dyDescent="0.2">
      <c r="A175" s="70"/>
      <c r="B175" s="70"/>
      <c r="C175" s="70"/>
      <c r="D175" s="70"/>
      <c r="E175" s="70"/>
      <c r="F175" s="70"/>
      <c r="G175" s="70"/>
    </row>
    <row r="176" spans="1:7" x14ac:dyDescent="0.2">
      <c r="A176" s="70"/>
      <c r="B176" s="70"/>
      <c r="C176" s="70"/>
      <c r="D176" s="70"/>
      <c r="E176" s="70"/>
      <c r="F176" s="70"/>
      <c r="G176" s="70"/>
    </row>
    <row r="177" spans="1:7" x14ac:dyDescent="0.2">
      <c r="A177" s="70"/>
      <c r="B177" s="70"/>
      <c r="C177" s="70"/>
      <c r="D177" s="70"/>
      <c r="E177" s="70"/>
      <c r="F177" s="70"/>
      <c r="G177" s="70"/>
    </row>
    <row r="178" spans="1:7" x14ac:dyDescent="0.2">
      <c r="A178" s="70"/>
      <c r="B178" s="70"/>
      <c r="C178" s="70"/>
      <c r="D178" s="70"/>
      <c r="E178" s="70"/>
      <c r="F178" s="70"/>
      <c r="G178" s="70"/>
    </row>
    <row r="179" spans="1:7" x14ac:dyDescent="0.2">
      <c r="A179" s="70"/>
      <c r="B179" s="70"/>
      <c r="C179" s="70"/>
      <c r="D179" s="70"/>
      <c r="E179" s="70"/>
      <c r="F179" s="70"/>
      <c r="G179" s="70"/>
    </row>
    <row r="180" spans="1:7" x14ac:dyDescent="0.2">
      <c r="A180" s="70"/>
      <c r="B180" s="70"/>
      <c r="C180" s="70"/>
      <c r="D180" s="70"/>
      <c r="E180" s="70"/>
      <c r="F180" s="70"/>
      <c r="G180" s="70"/>
    </row>
    <row r="181" spans="1:7" x14ac:dyDescent="0.2">
      <c r="A181" s="70"/>
      <c r="B181" s="70"/>
      <c r="C181" s="70"/>
      <c r="D181" s="70"/>
      <c r="E181" s="70"/>
      <c r="F181" s="70"/>
      <c r="G181" s="70"/>
    </row>
    <row r="182" spans="1:7" x14ac:dyDescent="0.2">
      <c r="A182" s="70"/>
      <c r="B182" s="70"/>
      <c r="C182" s="70"/>
      <c r="D182" s="70"/>
      <c r="E182" s="70"/>
      <c r="F182" s="70"/>
      <c r="G182" s="70"/>
    </row>
    <row r="183" spans="1:7" x14ac:dyDescent="0.2">
      <c r="A183" s="70"/>
      <c r="B183" s="70"/>
      <c r="C183" s="70"/>
      <c r="D183" s="70"/>
      <c r="E183" s="70"/>
      <c r="F183" s="70"/>
      <c r="G183" s="70"/>
    </row>
    <row r="184" spans="1:7" x14ac:dyDescent="0.2">
      <c r="A184" s="70"/>
      <c r="B184" s="70"/>
      <c r="C184" s="70"/>
      <c r="D184" s="70"/>
      <c r="E184" s="70"/>
      <c r="F184" s="70"/>
      <c r="G184" s="70"/>
    </row>
    <row r="185" spans="1:7" x14ac:dyDescent="0.2">
      <c r="A185" s="70"/>
      <c r="B185" s="70"/>
      <c r="C185" s="70"/>
      <c r="D185" s="70"/>
      <c r="E185" s="70"/>
      <c r="F185" s="70"/>
      <c r="G185" s="70"/>
    </row>
    <row r="186" spans="1:7" x14ac:dyDescent="0.2">
      <c r="A186" s="70"/>
      <c r="B186" s="70"/>
      <c r="C186" s="70"/>
      <c r="D186" s="70"/>
      <c r="E186" s="70"/>
      <c r="F186" s="70"/>
      <c r="G186" s="70"/>
    </row>
    <row r="187" spans="1:7" x14ac:dyDescent="0.2">
      <c r="A187" s="70"/>
      <c r="B187" s="70"/>
      <c r="C187" s="70"/>
      <c r="D187" s="70"/>
      <c r="E187" s="70"/>
      <c r="F187" s="70"/>
      <c r="G187" s="70"/>
    </row>
    <row r="188" spans="1:7" x14ac:dyDescent="0.2">
      <c r="A188" s="70"/>
      <c r="B188" s="70"/>
      <c r="C188" s="70"/>
      <c r="D188" s="70"/>
      <c r="E188" s="70"/>
      <c r="F188" s="70"/>
      <c r="G188" s="70"/>
    </row>
    <row r="189" spans="1:7" x14ac:dyDescent="0.2">
      <c r="A189" s="70"/>
      <c r="B189" s="70"/>
      <c r="C189" s="70"/>
      <c r="D189" s="70"/>
      <c r="E189" s="70"/>
      <c r="F189" s="70"/>
      <c r="G189" s="70"/>
    </row>
    <row r="190" spans="1:7" x14ac:dyDescent="0.2">
      <c r="A190" s="70"/>
      <c r="B190" s="70"/>
      <c r="C190" s="70"/>
      <c r="D190" s="70"/>
      <c r="E190" s="70"/>
      <c r="F190" s="70"/>
      <c r="G190" s="70"/>
    </row>
    <row r="191" spans="1:7" x14ac:dyDescent="0.2">
      <c r="A191" s="70"/>
      <c r="B191" s="70"/>
      <c r="C191" s="70"/>
      <c r="D191" s="70"/>
      <c r="E191" s="70"/>
      <c r="F191" s="70"/>
      <c r="G191" s="70"/>
    </row>
    <row r="192" spans="1:7" x14ac:dyDescent="0.2">
      <c r="A192" s="70"/>
      <c r="B192" s="70"/>
      <c r="C192" s="70"/>
      <c r="D192" s="70"/>
      <c r="E192" s="70"/>
      <c r="F192" s="70"/>
      <c r="G192" s="70"/>
    </row>
    <row r="193" spans="1:7" x14ac:dyDescent="0.2">
      <c r="A193" s="70"/>
      <c r="B193" s="70"/>
      <c r="C193" s="70"/>
      <c r="D193" s="70"/>
      <c r="E193" s="70"/>
      <c r="F193" s="70"/>
      <c r="G193" s="70"/>
    </row>
    <row r="194" spans="1:7" x14ac:dyDescent="0.2">
      <c r="A194" s="70"/>
      <c r="B194" s="70"/>
      <c r="C194" s="70"/>
      <c r="D194" s="70"/>
      <c r="E194" s="70"/>
      <c r="F194" s="70"/>
      <c r="G194" s="70"/>
    </row>
    <row r="195" spans="1:7" x14ac:dyDescent="0.2">
      <c r="A195" s="70"/>
      <c r="B195" s="70"/>
      <c r="C195" s="70"/>
      <c r="D195" s="70"/>
      <c r="E195" s="70"/>
      <c r="F195" s="70"/>
      <c r="G195" s="70"/>
    </row>
    <row r="196" spans="1:7" x14ac:dyDescent="0.2">
      <c r="A196" s="70"/>
      <c r="B196" s="70"/>
      <c r="C196" s="70"/>
      <c r="D196" s="70"/>
      <c r="E196" s="70"/>
      <c r="F196" s="70"/>
      <c r="G196" s="70"/>
    </row>
    <row r="197" spans="1:7" x14ac:dyDescent="0.2">
      <c r="A197" s="70"/>
      <c r="B197" s="70"/>
      <c r="C197" s="70"/>
      <c r="D197" s="70"/>
      <c r="E197" s="70"/>
      <c r="F197" s="70"/>
      <c r="G197" s="70"/>
    </row>
    <row r="198" spans="1:7" x14ac:dyDescent="0.2">
      <c r="A198" s="70"/>
      <c r="B198" s="70"/>
      <c r="C198" s="70"/>
      <c r="D198" s="70"/>
      <c r="E198" s="70"/>
      <c r="F198" s="70"/>
      <c r="G198" s="70"/>
    </row>
    <row r="199" spans="1:7" x14ac:dyDescent="0.2">
      <c r="A199" s="70"/>
      <c r="B199" s="70"/>
      <c r="C199" s="70"/>
      <c r="D199" s="70"/>
      <c r="E199" s="70"/>
      <c r="F199" s="70"/>
      <c r="G199" s="70"/>
    </row>
    <row r="200" spans="1:7" x14ac:dyDescent="0.2">
      <c r="A200" s="70"/>
      <c r="B200" s="70"/>
      <c r="C200" s="70"/>
      <c r="D200" s="70"/>
      <c r="E200" s="70"/>
      <c r="F200" s="70"/>
      <c r="G200" s="70"/>
    </row>
    <row r="201" spans="1:7" x14ac:dyDescent="0.2">
      <c r="A201" s="70"/>
      <c r="B201" s="70"/>
      <c r="C201" s="70"/>
      <c r="D201" s="70"/>
      <c r="E201" s="70"/>
      <c r="F201" s="70"/>
      <c r="G201" s="70"/>
    </row>
    <row r="202" spans="1:7" x14ac:dyDescent="0.2">
      <c r="A202" s="70"/>
      <c r="B202" s="70"/>
      <c r="C202" s="70"/>
      <c r="D202" s="70"/>
      <c r="E202" s="70"/>
      <c r="F202" s="70"/>
      <c r="G202" s="70"/>
    </row>
    <row r="203" spans="1:7" x14ac:dyDescent="0.2">
      <c r="A203" s="70"/>
      <c r="B203" s="70"/>
      <c r="C203" s="70"/>
      <c r="D203" s="70"/>
      <c r="E203" s="70"/>
      <c r="F203" s="70"/>
      <c r="G203" s="70"/>
    </row>
    <row r="204" spans="1:7" x14ac:dyDescent="0.2">
      <c r="A204" s="70"/>
      <c r="B204" s="70"/>
      <c r="C204" s="70"/>
      <c r="D204" s="70"/>
      <c r="E204" s="70"/>
      <c r="F204" s="70"/>
      <c r="G204" s="70"/>
    </row>
    <row r="205" spans="1:7" x14ac:dyDescent="0.2">
      <c r="A205" s="70"/>
      <c r="B205" s="70"/>
      <c r="C205" s="70"/>
      <c r="D205" s="70"/>
      <c r="E205" s="70"/>
      <c r="F205" s="70"/>
      <c r="G205" s="70"/>
    </row>
    <row r="206" spans="1:7" x14ac:dyDescent="0.2">
      <c r="A206" s="70"/>
      <c r="B206" s="70"/>
      <c r="C206" s="70"/>
      <c r="D206" s="70"/>
      <c r="E206" s="70"/>
      <c r="F206" s="70"/>
      <c r="G206" s="70"/>
    </row>
    <row r="207" spans="1:7" x14ac:dyDescent="0.2">
      <c r="A207" s="70"/>
      <c r="B207" s="70"/>
      <c r="C207" s="70"/>
      <c r="D207" s="70"/>
      <c r="E207" s="70"/>
      <c r="F207" s="70"/>
      <c r="G207" s="70"/>
    </row>
    <row r="208" spans="1:7" x14ac:dyDescent="0.2">
      <c r="A208" s="70"/>
      <c r="B208" s="70"/>
      <c r="C208" s="70"/>
      <c r="D208" s="70"/>
      <c r="E208" s="70"/>
      <c r="F208" s="70"/>
      <c r="G208" s="70"/>
    </row>
    <row r="209" spans="1:7" x14ac:dyDescent="0.2">
      <c r="A209" s="70"/>
      <c r="B209" s="70"/>
      <c r="C209" s="70"/>
      <c r="D209" s="70"/>
      <c r="E209" s="70"/>
      <c r="F209" s="70"/>
      <c r="G209" s="70"/>
    </row>
    <row r="210" spans="1:7" x14ac:dyDescent="0.2">
      <c r="A210" s="70"/>
      <c r="B210" s="70"/>
      <c r="C210" s="70"/>
      <c r="D210" s="70"/>
      <c r="E210" s="70"/>
      <c r="F210" s="70"/>
      <c r="G210" s="70"/>
    </row>
    <row r="211" spans="1:7" x14ac:dyDescent="0.2">
      <c r="A211" s="70"/>
      <c r="B211" s="70"/>
      <c r="C211" s="70"/>
      <c r="D211" s="70"/>
      <c r="E211" s="70"/>
      <c r="F211" s="70"/>
      <c r="G211" s="70"/>
    </row>
    <row r="212" spans="1:7" x14ac:dyDescent="0.2">
      <c r="A212" s="70"/>
      <c r="B212" s="70"/>
      <c r="C212" s="70"/>
      <c r="D212" s="70"/>
      <c r="E212" s="70"/>
      <c r="F212" s="70"/>
      <c r="G212" s="70"/>
    </row>
    <row r="213" spans="1:7" x14ac:dyDescent="0.2">
      <c r="A213" s="70"/>
      <c r="B213" s="70"/>
      <c r="C213" s="70"/>
      <c r="D213" s="70"/>
      <c r="E213" s="70"/>
      <c r="F213" s="70"/>
      <c r="G213" s="70"/>
    </row>
    <row r="214" spans="1:7" x14ac:dyDescent="0.2">
      <c r="A214" s="70"/>
      <c r="B214" s="70"/>
      <c r="C214" s="70"/>
      <c r="D214" s="70"/>
      <c r="E214" s="70"/>
      <c r="F214" s="70"/>
      <c r="G214" s="70"/>
    </row>
    <row r="215" spans="1:7" x14ac:dyDescent="0.2">
      <c r="A215" s="70"/>
      <c r="B215" s="70"/>
      <c r="C215" s="70"/>
      <c r="D215" s="70"/>
      <c r="E215" s="70"/>
      <c r="F215" s="70"/>
      <c r="G215" s="70"/>
    </row>
    <row r="216" spans="1:7" x14ac:dyDescent="0.2">
      <c r="A216" s="70"/>
      <c r="B216" s="70"/>
      <c r="C216" s="70"/>
      <c r="D216" s="70"/>
      <c r="E216" s="70"/>
      <c r="F216" s="70"/>
      <c r="G216" s="70"/>
    </row>
    <row r="217" spans="1:7" x14ac:dyDescent="0.2">
      <c r="A217" s="70"/>
      <c r="B217" s="70"/>
      <c r="C217" s="70"/>
      <c r="D217" s="70"/>
      <c r="E217" s="70"/>
      <c r="F217" s="70"/>
      <c r="G217" s="70"/>
    </row>
    <row r="218" spans="1:7" x14ac:dyDescent="0.2">
      <c r="A218" s="70"/>
      <c r="B218" s="70"/>
      <c r="C218" s="70"/>
      <c r="D218" s="70"/>
      <c r="E218" s="70"/>
      <c r="F218" s="70"/>
      <c r="G218" s="70"/>
    </row>
    <row r="219" spans="1:7" x14ac:dyDescent="0.2">
      <c r="A219" s="70"/>
      <c r="B219" s="70"/>
      <c r="C219" s="70"/>
      <c r="D219" s="70"/>
      <c r="E219" s="70"/>
      <c r="F219" s="70"/>
      <c r="G219" s="70"/>
    </row>
    <row r="220" spans="1:7" x14ac:dyDescent="0.2">
      <c r="A220" s="70"/>
      <c r="B220" s="70"/>
      <c r="C220" s="70"/>
      <c r="D220" s="70"/>
      <c r="E220" s="70"/>
      <c r="F220" s="70"/>
      <c r="G220" s="70"/>
    </row>
    <row r="221" spans="1:7" x14ac:dyDescent="0.2">
      <c r="A221" s="70"/>
      <c r="B221" s="70"/>
      <c r="C221" s="70"/>
      <c r="D221" s="70"/>
      <c r="E221" s="70"/>
      <c r="F221" s="70"/>
      <c r="G221" s="70"/>
    </row>
    <row r="222" spans="1:7" x14ac:dyDescent="0.2">
      <c r="A222" s="70"/>
      <c r="B222" s="70"/>
      <c r="C222" s="70"/>
      <c r="D222" s="70"/>
      <c r="E222" s="70"/>
      <c r="F222" s="70"/>
      <c r="G222" s="70"/>
    </row>
    <row r="223" spans="1:7" x14ac:dyDescent="0.2">
      <c r="A223" s="70"/>
      <c r="B223" s="70"/>
      <c r="C223" s="70"/>
      <c r="D223" s="70"/>
      <c r="E223" s="70"/>
      <c r="F223" s="70"/>
      <c r="G223" s="70"/>
    </row>
    <row r="224" spans="1:7" x14ac:dyDescent="0.2">
      <c r="A224" s="70"/>
      <c r="B224" s="70"/>
      <c r="C224" s="70"/>
      <c r="D224" s="70"/>
      <c r="E224" s="70"/>
      <c r="F224" s="70"/>
      <c r="G224" s="70"/>
    </row>
    <row r="225" spans="1:7" x14ac:dyDescent="0.2">
      <c r="A225" s="70"/>
      <c r="B225" s="70"/>
      <c r="C225" s="70"/>
      <c r="D225" s="70"/>
      <c r="E225" s="70"/>
      <c r="F225" s="70"/>
      <c r="G225" s="70"/>
    </row>
    <row r="226" spans="1:7" x14ac:dyDescent="0.2">
      <c r="A226" s="70"/>
      <c r="B226" s="70"/>
      <c r="C226" s="70"/>
      <c r="D226" s="70"/>
      <c r="E226" s="70"/>
      <c r="F226" s="70"/>
      <c r="G226" s="70"/>
    </row>
    <row r="227" spans="1:7" x14ac:dyDescent="0.2">
      <c r="A227" s="70"/>
      <c r="B227" s="70"/>
      <c r="C227" s="70"/>
      <c r="D227" s="70"/>
      <c r="E227" s="70"/>
      <c r="F227" s="70"/>
      <c r="G227" s="70"/>
    </row>
    <row r="228" spans="1:7" x14ac:dyDescent="0.2">
      <c r="A228" s="70"/>
      <c r="B228" s="70"/>
      <c r="C228" s="70"/>
      <c r="D228" s="70"/>
      <c r="E228" s="70"/>
      <c r="F228" s="70"/>
      <c r="G228" s="70"/>
    </row>
    <row r="229" spans="1:7" x14ac:dyDescent="0.2">
      <c r="A229" s="70"/>
      <c r="B229" s="70"/>
      <c r="C229" s="70"/>
      <c r="D229" s="70"/>
      <c r="E229" s="70"/>
      <c r="F229" s="70"/>
      <c r="G229" s="70"/>
    </row>
    <row r="230" spans="1:7" x14ac:dyDescent="0.2">
      <c r="A230" s="70"/>
      <c r="B230" s="70"/>
      <c r="C230" s="70"/>
      <c r="D230" s="70"/>
      <c r="E230" s="70"/>
      <c r="F230" s="70"/>
      <c r="G230" s="70"/>
    </row>
    <row r="231" spans="1:7" x14ac:dyDescent="0.2">
      <c r="A231" s="70"/>
      <c r="B231" s="70"/>
      <c r="C231" s="70"/>
      <c r="D231" s="70"/>
      <c r="E231" s="70"/>
      <c r="F231" s="70"/>
      <c r="G231" s="70"/>
    </row>
    <row r="232" spans="1:7" x14ac:dyDescent="0.2">
      <c r="A232" s="70"/>
      <c r="B232" s="70"/>
      <c r="C232" s="70"/>
      <c r="D232" s="70"/>
      <c r="E232" s="70"/>
      <c r="F232" s="70"/>
      <c r="G232" s="70"/>
    </row>
    <row r="233" spans="1:7" x14ac:dyDescent="0.2">
      <c r="A233" s="70"/>
      <c r="B233" s="70"/>
      <c r="C233" s="70"/>
      <c r="D233" s="70"/>
      <c r="E233" s="70"/>
      <c r="F233" s="70"/>
      <c r="G233" s="70"/>
    </row>
    <row r="234" spans="1:7" x14ac:dyDescent="0.2">
      <c r="A234" s="70"/>
      <c r="B234" s="70"/>
      <c r="C234" s="70"/>
      <c r="D234" s="70"/>
      <c r="E234" s="70"/>
      <c r="F234" s="70"/>
      <c r="G234" s="70"/>
    </row>
    <row r="235" spans="1:7" x14ac:dyDescent="0.2">
      <c r="A235" s="70"/>
      <c r="B235" s="70"/>
      <c r="C235" s="70"/>
      <c r="D235" s="70"/>
      <c r="E235" s="70"/>
      <c r="F235" s="70"/>
      <c r="G235" s="70"/>
    </row>
    <row r="236" spans="1:7" x14ac:dyDescent="0.2">
      <c r="A236" s="70"/>
      <c r="B236" s="70"/>
      <c r="C236" s="70"/>
      <c r="D236" s="70"/>
      <c r="E236" s="70"/>
      <c r="F236" s="70"/>
      <c r="G236" s="70"/>
    </row>
    <row r="237" spans="1:7" x14ac:dyDescent="0.2">
      <c r="A237" s="70"/>
      <c r="B237" s="70"/>
      <c r="C237" s="70"/>
      <c r="D237" s="70"/>
      <c r="E237" s="70"/>
      <c r="F237" s="70"/>
      <c r="G237" s="70"/>
    </row>
    <row r="238" spans="1:7" x14ac:dyDescent="0.2">
      <c r="A238" s="70"/>
      <c r="B238" s="70"/>
      <c r="C238" s="70"/>
      <c r="D238" s="70"/>
      <c r="E238" s="70"/>
      <c r="F238" s="70"/>
      <c r="G238" s="70"/>
    </row>
    <row r="239" spans="1:7" x14ac:dyDescent="0.2">
      <c r="A239" s="70"/>
      <c r="B239" s="70"/>
      <c r="C239" s="70"/>
      <c r="D239" s="70"/>
      <c r="E239" s="70"/>
      <c r="F239" s="70"/>
      <c r="G239" s="70"/>
    </row>
    <row r="240" spans="1:7" x14ac:dyDescent="0.2">
      <c r="A240" s="70"/>
      <c r="B240" s="70"/>
      <c r="C240" s="70"/>
      <c r="D240" s="70"/>
      <c r="E240" s="70"/>
      <c r="F240" s="70"/>
      <c r="G240" s="70"/>
    </row>
    <row r="241" spans="1:7" x14ac:dyDescent="0.2">
      <c r="A241" s="70"/>
      <c r="B241" s="70"/>
      <c r="C241" s="70"/>
      <c r="D241" s="70"/>
      <c r="E241" s="70"/>
      <c r="F241" s="70"/>
      <c r="G241" s="70"/>
    </row>
    <row r="242" spans="1:7" x14ac:dyDescent="0.2">
      <c r="A242" s="70"/>
      <c r="B242" s="70"/>
      <c r="C242" s="70"/>
      <c r="D242" s="70"/>
      <c r="E242" s="70"/>
      <c r="F242" s="70"/>
      <c r="G242" s="70"/>
    </row>
    <row r="243" spans="1:7" x14ac:dyDescent="0.2">
      <c r="A243" s="70"/>
      <c r="B243" s="70"/>
      <c r="C243" s="70"/>
      <c r="D243" s="70"/>
      <c r="E243" s="70"/>
      <c r="F243" s="70"/>
      <c r="G243" s="70"/>
    </row>
    <row r="244" spans="1:7" x14ac:dyDescent="0.2">
      <c r="A244" s="70"/>
      <c r="B244" s="70"/>
      <c r="C244" s="70"/>
      <c r="D244" s="70"/>
      <c r="E244" s="70"/>
      <c r="F244" s="70"/>
      <c r="G244" s="70"/>
    </row>
    <row r="245" spans="1:7" x14ac:dyDescent="0.2">
      <c r="A245" s="70"/>
      <c r="B245" s="70"/>
      <c r="C245" s="70"/>
      <c r="D245" s="70"/>
      <c r="E245" s="70"/>
      <c r="F245" s="70"/>
      <c r="G245" s="70"/>
    </row>
    <row r="246" spans="1:7" x14ac:dyDescent="0.2">
      <c r="A246" s="70"/>
      <c r="B246" s="70"/>
      <c r="C246" s="70"/>
      <c r="D246" s="70"/>
      <c r="E246" s="70"/>
      <c r="F246" s="70"/>
      <c r="G246" s="70"/>
    </row>
    <row r="247" spans="1:7" x14ac:dyDescent="0.2">
      <c r="A247" s="70"/>
      <c r="B247" s="70"/>
      <c r="C247" s="70"/>
      <c r="D247" s="70"/>
      <c r="E247" s="70"/>
      <c r="F247" s="70"/>
      <c r="G247" s="70"/>
    </row>
    <row r="248" spans="1:7" x14ac:dyDescent="0.2">
      <c r="A248" s="70"/>
      <c r="B248" s="70"/>
      <c r="C248" s="70"/>
      <c r="D248" s="70"/>
      <c r="E248" s="70"/>
      <c r="F248" s="70"/>
      <c r="G248" s="70"/>
    </row>
    <row r="249" spans="1:7" x14ac:dyDescent="0.2">
      <c r="A249" s="70"/>
      <c r="B249" s="70"/>
      <c r="C249" s="70"/>
      <c r="D249" s="70"/>
      <c r="E249" s="70"/>
      <c r="F249" s="70"/>
      <c r="G249" s="70"/>
    </row>
    <row r="250" spans="1:7" x14ac:dyDescent="0.2">
      <c r="A250" s="70"/>
      <c r="B250" s="70"/>
      <c r="C250" s="70"/>
      <c r="D250" s="70"/>
      <c r="E250" s="70"/>
      <c r="F250" s="70"/>
      <c r="G250" s="70"/>
    </row>
    <row r="251" spans="1:7" x14ac:dyDescent="0.2">
      <c r="A251" s="70"/>
      <c r="B251" s="70"/>
      <c r="C251" s="70"/>
      <c r="D251" s="70"/>
      <c r="E251" s="70"/>
      <c r="F251" s="70"/>
      <c r="G251" s="70"/>
    </row>
    <row r="252" spans="1:7" x14ac:dyDescent="0.2">
      <c r="A252" s="70"/>
      <c r="B252" s="70"/>
      <c r="C252" s="70"/>
      <c r="D252" s="70"/>
      <c r="E252" s="70"/>
      <c r="F252" s="70"/>
      <c r="G252" s="70"/>
    </row>
    <row r="253" spans="1:7" x14ac:dyDescent="0.2">
      <c r="A253" s="70"/>
      <c r="B253" s="70"/>
      <c r="C253" s="70"/>
      <c r="D253" s="70"/>
      <c r="E253" s="70"/>
      <c r="F253" s="70"/>
      <c r="G253" s="70"/>
    </row>
    <row r="254" spans="1:7" x14ac:dyDescent="0.2">
      <c r="A254" s="70"/>
      <c r="B254" s="70"/>
      <c r="C254" s="70"/>
      <c r="D254" s="70"/>
      <c r="E254" s="70"/>
      <c r="F254" s="70"/>
      <c r="G254" s="70"/>
    </row>
    <row r="255" spans="1:7" x14ac:dyDescent="0.2">
      <c r="A255" s="70"/>
      <c r="B255" s="70"/>
      <c r="C255" s="70"/>
      <c r="D255" s="70"/>
      <c r="E255" s="70"/>
      <c r="F255" s="70"/>
      <c r="G255" s="70"/>
    </row>
    <row r="256" spans="1:7" x14ac:dyDescent="0.2">
      <c r="A256" s="70"/>
      <c r="B256" s="70"/>
      <c r="C256" s="70"/>
      <c r="D256" s="70"/>
      <c r="E256" s="70"/>
      <c r="F256" s="70"/>
      <c r="G256" s="70"/>
    </row>
    <row r="257" spans="1:7" x14ac:dyDescent="0.2">
      <c r="A257" s="70"/>
      <c r="B257" s="70"/>
      <c r="C257" s="70"/>
      <c r="D257" s="70"/>
      <c r="E257" s="70"/>
      <c r="F257" s="70"/>
      <c r="G257" s="70"/>
    </row>
    <row r="258" spans="1:7" x14ac:dyDescent="0.2">
      <c r="A258" s="70"/>
      <c r="B258" s="70"/>
      <c r="C258" s="70"/>
      <c r="D258" s="70"/>
      <c r="E258" s="70"/>
      <c r="F258" s="70"/>
      <c r="G258" s="70"/>
    </row>
    <row r="259" spans="1:7" x14ac:dyDescent="0.2">
      <c r="A259" s="70"/>
      <c r="B259" s="70"/>
      <c r="C259" s="70"/>
      <c r="D259" s="70"/>
      <c r="E259" s="70"/>
      <c r="F259" s="70"/>
      <c r="G259" s="70"/>
    </row>
    <row r="260" spans="1:7" x14ac:dyDescent="0.2">
      <c r="A260" s="70"/>
      <c r="B260" s="70"/>
      <c r="C260" s="70"/>
      <c r="D260" s="70"/>
      <c r="E260" s="70"/>
      <c r="F260" s="70"/>
      <c r="G260" s="70"/>
    </row>
    <row r="261" spans="1:7" x14ac:dyDescent="0.2">
      <c r="A261" s="70"/>
      <c r="B261" s="70"/>
      <c r="C261" s="70"/>
      <c r="D261" s="70"/>
      <c r="E261" s="70"/>
      <c r="F261" s="70"/>
      <c r="G261" s="70"/>
    </row>
    <row r="262" spans="1:7" x14ac:dyDescent="0.2">
      <c r="A262" s="70"/>
      <c r="B262" s="70"/>
      <c r="C262" s="70"/>
      <c r="D262" s="70"/>
      <c r="E262" s="70"/>
      <c r="F262" s="70"/>
      <c r="G262" s="70"/>
    </row>
    <row r="263" spans="1:7" x14ac:dyDescent="0.2">
      <c r="A263" s="70"/>
      <c r="B263" s="70"/>
      <c r="C263" s="70"/>
      <c r="D263" s="70"/>
      <c r="E263" s="70"/>
      <c r="F263" s="70"/>
      <c r="G263" s="70"/>
    </row>
    <row r="264" spans="1:7" x14ac:dyDescent="0.2">
      <c r="A264" s="70"/>
      <c r="B264" s="70"/>
      <c r="C264" s="70"/>
      <c r="D264" s="70"/>
      <c r="E264" s="70"/>
      <c r="F264" s="70"/>
      <c r="G264" s="70"/>
    </row>
    <row r="265" spans="1:7" x14ac:dyDescent="0.2">
      <c r="A265" s="70"/>
      <c r="B265" s="70"/>
      <c r="C265" s="70"/>
      <c r="D265" s="70"/>
      <c r="E265" s="70"/>
      <c r="F265" s="70"/>
      <c r="G265" s="70"/>
    </row>
    <row r="266" spans="1:7" x14ac:dyDescent="0.2">
      <c r="A266" s="70"/>
      <c r="B266" s="70"/>
      <c r="C266" s="70"/>
      <c r="D266" s="70"/>
      <c r="E266" s="70"/>
      <c r="F266" s="70"/>
      <c r="G266" s="70"/>
    </row>
    <row r="267" spans="1:7" x14ac:dyDescent="0.2">
      <c r="A267" s="70"/>
      <c r="B267" s="70"/>
      <c r="C267" s="70"/>
      <c r="D267" s="70"/>
      <c r="E267" s="70"/>
      <c r="F267" s="70"/>
      <c r="G267" s="70"/>
    </row>
    <row r="268" spans="1:7" x14ac:dyDescent="0.2">
      <c r="A268" s="70"/>
      <c r="B268" s="70"/>
      <c r="C268" s="70"/>
      <c r="D268" s="70"/>
      <c r="E268" s="70"/>
      <c r="F268" s="70"/>
      <c r="G268" s="70"/>
    </row>
    <row r="269" spans="1:7" x14ac:dyDescent="0.2">
      <c r="A269" s="70"/>
      <c r="B269" s="70"/>
      <c r="C269" s="70"/>
      <c r="D269" s="70"/>
      <c r="E269" s="70"/>
      <c r="F269" s="70"/>
      <c r="G269" s="70"/>
    </row>
    <row r="270" spans="1:7" x14ac:dyDescent="0.2">
      <c r="A270" s="70"/>
      <c r="B270" s="70"/>
      <c r="C270" s="70"/>
      <c r="D270" s="70"/>
      <c r="E270" s="70"/>
      <c r="F270" s="70"/>
      <c r="G270" s="70"/>
    </row>
    <row r="271" spans="1:7" x14ac:dyDescent="0.2">
      <c r="A271" s="70"/>
      <c r="B271" s="70"/>
      <c r="C271" s="70"/>
      <c r="D271" s="70"/>
      <c r="E271" s="70"/>
      <c r="F271" s="70"/>
      <c r="G271" s="70"/>
    </row>
    <row r="272" spans="1:7" x14ac:dyDescent="0.2">
      <c r="A272" s="70"/>
      <c r="B272" s="70"/>
      <c r="C272" s="70"/>
      <c r="D272" s="70"/>
      <c r="E272" s="70"/>
      <c r="F272" s="70"/>
      <c r="G272" s="70"/>
    </row>
    <row r="273" spans="1:7" x14ac:dyDescent="0.2">
      <c r="A273" s="70"/>
      <c r="B273" s="70"/>
      <c r="C273" s="70"/>
      <c r="D273" s="70"/>
      <c r="E273" s="70"/>
      <c r="F273" s="70"/>
      <c r="G273" s="70"/>
    </row>
    <row r="274" spans="1:7" x14ac:dyDescent="0.2">
      <c r="A274" s="70"/>
      <c r="B274" s="70"/>
      <c r="C274" s="70"/>
      <c r="D274" s="70"/>
      <c r="E274" s="70"/>
      <c r="F274" s="70"/>
      <c r="G274" s="70"/>
    </row>
    <row r="275" spans="1:7" x14ac:dyDescent="0.2">
      <c r="A275" s="70"/>
      <c r="B275" s="70"/>
      <c r="C275" s="70"/>
      <c r="D275" s="70"/>
      <c r="E275" s="70"/>
      <c r="F275" s="70"/>
      <c r="G275" s="70"/>
    </row>
    <row r="276" spans="1:7" x14ac:dyDescent="0.2">
      <c r="A276" s="70"/>
      <c r="B276" s="70"/>
      <c r="C276" s="70"/>
      <c r="D276" s="70"/>
      <c r="E276" s="70"/>
      <c r="F276" s="70"/>
      <c r="G276" s="70"/>
    </row>
    <row r="277" spans="1:7" x14ac:dyDescent="0.2">
      <c r="A277" s="70"/>
      <c r="B277" s="70"/>
      <c r="C277" s="70"/>
      <c r="D277" s="70"/>
      <c r="E277" s="70"/>
      <c r="F277" s="70"/>
      <c r="G277" s="70"/>
    </row>
    <row r="278" spans="1:7" x14ac:dyDescent="0.2">
      <c r="A278" s="70"/>
      <c r="B278" s="70"/>
      <c r="C278" s="70"/>
      <c r="D278" s="70"/>
      <c r="E278" s="70"/>
      <c r="F278" s="70"/>
      <c r="G278" s="70"/>
    </row>
    <row r="279" spans="1:7" x14ac:dyDescent="0.2">
      <c r="A279" s="70"/>
      <c r="B279" s="70"/>
      <c r="C279" s="70"/>
      <c r="D279" s="70"/>
      <c r="E279" s="70"/>
      <c r="F279" s="70"/>
      <c r="G279" s="70"/>
    </row>
    <row r="280" spans="1:7" x14ac:dyDescent="0.2">
      <c r="A280" s="70"/>
      <c r="B280" s="70"/>
      <c r="C280" s="70"/>
      <c r="D280" s="70"/>
      <c r="E280" s="70"/>
      <c r="F280" s="70"/>
      <c r="G280" s="70"/>
    </row>
    <row r="281" spans="1:7" x14ac:dyDescent="0.2">
      <c r="A281" s="70"/>
      <c r="B281" s="70"/>
      <c r="C281" s="70"/>
      <c r="D281" s="70"/>
      <c r="E281" s="70"/>
      <c r="F281" s="70"/>
      <c r="G281" s="70"/>
    </row>
    <row r="282" spans="1:7" x14ac:dyDescent="0.2">
      <c r="A282" s="70"/>
      <c r="B282" s="70"/>
      <c r="C282" s="70"/>
      <c r="D282" s="70"/>
      <c r="E282" s="70"/>
      <c r="F282" s="70"/>
      <c r="G282" s="70"/>
    </row>
    <row r="283" spans="1:7" x14ac:dyDescent="0.2">
      <c r="A283" s="70"/>
      <c r="B283" s="70"/>
      <c r="C283" s="70"/>
      <c r="D283" s="70"/>
      <c r="E283" s="70"/>
      <c r="F283" s="70"/>
      <c r="G283" s="70"/>
    </row>
    <row r="284" spans="1:7" x14ac:dyDescent="0.2">
      <c r="A284" s="70"/>
      <c r="B284" s="70"/>
      <c r="C284" s="70"/>
      <c r="D284" s="70"/>
      <c r="E284" s="70"/>
      <c r="F284" s="70"/>
      <c r="G284" s="70"/>
    </row>
    <row r="285" spans="1:7" x14ac:dyDescent="0.2">
      <c r="A285" s="70"/>
      <c r="B285" s="70"/>
      <c r="C285" s="70"/>
      <c r="D285" s="70"/>
      <c r="E285" s="70"/>
      <c r="F285" s="70"/>
      <c r="G285" s="70"/>
    </row>
    <row r="286" spans="1:7" x14ac:dyDescent="0.2">
      <c r="A286" s="70"/>
      <c r="B286" s="70"/>
      <c r="C286" s="70"/>
      <c r="D286" s="70"/>
      <c r="E286" s="70"/>
      <c r="F286" s="70"/>
      <c r="G286" s="70"/>
    </row>
    <row r="287" spans="1:7" x14ac:dyDescent="0.2">
      <c r="A287" s="70"/>
      <c r="B287" s="70"/>
      <c r="C287" s="70"/>
      <c r="D287" s="70"/>
      <c r="E287" s="70"/>
      <c r="F287" s="70"/>
      <c r="G287" s="70"/>
    </row>
    <row r="288" spans="1:7" x14ac:dyDescent="0.2">
      <c r="A288" s="70"/>
      <c r="B288" s="70"/>
      <c r="C288" s="70"/>
      <c r="D288" s="70"/>
      <c r="E288" s="70"/>
      <c r="F288" s="70"/>
      <c r="G288" s="70"/>
    </row>
    <row r="289" spans="1:7" x14ac:dyDescent="0.2">
      <c r="A289" s="70"/>
      <c r="B289" s="70"/>
      <c r="C289" s="70"/>
      <c r="D289" s="70"/>
      <c r="E289" s="70"/>
      <c r="F289" s="70"/>
      <c r="G289" s="70"/>
    </row>
    <row r="290" spans="1:7" x14ac:dyDescent="0.2">
      <c r="A290" s="70"/>
      <c r="B290" s="70"/>
      <c r="C290" s="70"/>
      <c r="D290" s="70"/>
      <c r="E290" s="70"/>
      <c r="F290" s="70"/>
      <c r="G290" s="70"/>
    </row>
    <row r="291" spans="1:7" x14ac:dyDescent="0.2">
      <c r="A291" s="70"/>
      <c r="B291" s="70"/>
      <c r="C291" s="70"/>
      <c r="D291" s="70"/>
      <c r="E291" s="70"/>
      <c r="F291" s="70"/>
      <c r="G291" s="70"/>
    </row>
    <row r="292" spans="1:7" x14ac:dyDescent="0.2">
      <c r="A292" s="70"/>
      <c r="B292" s="70"/>
      <c r="C292" s="70"/>
      <c r="D292" s="70"/>
      <c r="E292" s="70"/>
      <c r="F292" s="70"/>
      <c r="G292" s="70"/>
    </row>
    <row r="293" spans="1:7" x14ac:dyDescent="0.2">
      <c r="A293" s="70"/>
      <c r="B293" s="70"/>
      <c r="C293" s="70"/>
      <c r="D293" s="70"/>
      <c r="E293" s="70"/>
      <c r="F293" s="70"/>
      <c r="G293" s="70"/>
    </row>
    <row r="294" spans="1:7" x14ac:dyDescent="0.2">
      <c r="A294" s="70"/>
      <c r="B294" s="70"/>
      <c r="C294" s="70"/>
      <c r="D294" s="70"/>
      <c r="E294" s="70"/>
      <c r="F294" s="70"/>
      <c r="G294" s="70"/>
    </row>
    <row r="295" spans="1:7" x14ac:dyDescent="0.2">
      <c r="A295" s="70"/>
      <c r="B295" s="70"/>
      <c r="C295" s="70"/>
      <c r="D295" s="70"/>
      <c r="E295" s="70"/>
      <c r="F295" s="70"/>
      <c r="G295" s="70"/>
    </row>
    <row r="296" spans="1:7" x14ac:dyDescent="0.2">
      <c r="A296" s="70"/>
      <c r="B296" s="70"/>
      <c r="C296" s="70"/>
      <c r="D296" s="70"/>
      <c r="E296" s="70"/>
      <c r="F296" s="70"/>
      <c r="G296" s="70"/>
    </row>
    <row r="297" spans="1:7" x14ac:dyDescent="0.2">
      <c r="A297" s="70"/>
      <c r="B297" s="70"/>
      <c r="C297" s="70"/>
      <c r="D297" s="70"/>
      <c r="E297" s="70"/>
      <c r="F297" s="70"/>
      <c r="G297" s="70"/>
    </row>
    <row r="298" spans="1:7" x14ac:dyDescent="0.2">
      <c r="A298" s="70"/>
      <c r="B298" s="70"/>
      <c r="C298" s="70"/>
      <c r="D298" s="70"/>
      <c r="E298" s="70"/>
      <c r="F298" s="70"/>
      <c r="G298" s="70"/>
    </row>
    <row r="299" spans="1:7" x14ac:dyDescent="0.2">
      <c r="A299" s="70"/>
      <c r="B299" s="70"/>
      <c r="C299" s="70"/>
      <c r="D299" s="70"/>
      <c r="E299" s="70"/>
      <c r="F299" s="70"/>
      <c r="G299" s="70"/>
    </row>
    <row r="300" spans="1:7" x14ac:dyDescent="0.2">
      <c r="A300" s="70"/>
      <c r="B300" s="70"/>
      <c r="C300" s="70"/>
      <c r="D300" s="70"/>
      <c r="E300" s="70"/>
      <c r="F300" s="70"/>
      <c r="G300" s="70"/>
    </row>
    <row r="301" spans="1:7" x14ac:dyDescent="0.2">
      <c r="A301" s="70"/>
      <c r="B301" s="70"/>
      <c r="C301" s="70"/>
      <c r="D301" s="70"/>
      <c r="E301" s="70"/>
      <c r="F301" s="70"/>
      <c r="G301" s="70"/>
    </row>
    <row r="302" spans="1:7" x14ac:dyDescent="0.2">
      <c r="A302" s="70"/>
      <c r="B302" s="70"/>
      <c r="C302" s="70"/>
      <c r="D302" s="70"/>
      <c r="E302" s="70"/>
      <c r="F302" s="70"/>
      <c r="G302" s="70"/>
    </row>
    <row r="303" spans="1:7" x14ac:dyDescent="0.2">
      <c r="A303" s="70"/>
      <c r="B303" s="70"/>
      <c r="C303" s="70"/>
      <c r="D303" s="70"/>
      <c r="E303" s="70"/>
      <c r="F303" s="70"/>
      <c r="G303" s="70"/>
    </row>
    <row r="304" spans="1:7" x14ac:dyDescent="0.2">
      <c r="A304" s="70"/>
      <c r="B304" s="70"/>
      <c r="C304" s="70"/>
      <c r="D304" s="70"/>
      <c r="E304" s="70"/>
      <c r="F304" s="70"/>
      <c r="G304" s="70"/>
    </row>
    <row r="305" spans="1:7" x14ac:dyDescent="0.2">
      <c r="A305" s="70"/>
      <c r="B305" s="70"/>
      <c r="C305" s="70"/>
      <c r="D305" s="70"/>
      <c r="E305" s="70"/>
      <c r="F305" s="70"/>
      <c r="G305" s="70"/>
    </row>
    <row r="306" spans="1:7" x14ac:dyDescent="0.2">
      <c r="A306" s="70"/>
      <c r="B306" s="70"/>
      <c r="C306" s="70"/>
      <c r="D306" s="70"/>
      <c r="E306" s="70"/>
      <c r="F306" s="70"/>
      <c r="G306" s="70"/>
    </row>
    <row r="307" spans="1:7" x14ac:dyDescent="0.2">
      <c r="A307" s="70"/>
      <c r="B307" s="70"/>
      <c r="C307" s="70"/>
      <c r="D307" s="70"/>
      <c r="E307" s="70"/>
      <c r="F307" s="70"/>
      <c r="G307" s="70"/>
    </row>
    <row r="308" spans="1:7" x14ac:dyDescent="0.2">
      <c r="A308" s="70"/>
      <c r="B308" s="70"/>
      <c r="C308" s="70"/>
      <c r="D308" s="70"/>
      <c r="E308" s="70"/>
      <c r="F308" s="70"/>
      <c r="G308" s="70"/>
    </row>
    <row r="309" spans="1:7" x14ac:dyDescent="0.2">
      <c r="A309" s="70"/>
      <c r="B309" s="70"/>
      <c r="C309" s="70"/>
      <c r="D309" s="70"/>
      <c r="E309" s="70"/>
      <c r="F309" s="70"/>
      <c r="G309" s="70"/>
    </row>
    <row r="310" spans="1:7" x14ac:dyDescent="0.2">
      <c r="A310" s="70"/>
      <c r="B310" s="70"/>
      <c r="C310" s="70"/>
      <c r="D310" s="70"/>
      <c r="E310" s="70"/>
      <c r="F310" s="70"/>
      <c r="G310" s="70"/>
    </row>
    <row r="311" spans="1:7" x14ac:dyDescent="0.2">
      <c r="A311" s="70"/>
      <c r="B311" s="70"/>
      <c r="C311" s="70"/>
      <c r="D311" s="70"/>
      <c r="E311" s="70"/>
      <c r="F311" s="70"/>
      <c r="G311" s="70"/>
    </row>
    <row r="312" spans="1:7" x14ac:dyDescent="0.2">
      <c r="A312" s="70"/>
      <c r="B312" s="70"/>
      <c r="C312" s="70"/>
      <c r="D312" s="70"/>
      <c r="E312" s="70"/>
      <c r="F312" s="70"/>
      <c r="G312" s="70"/>
    </row>
    <row r="313" spans="1:7" x14ac:dyDescent="0.2">
      <c r="A313" s="70"/>
      <c r="B313" s="70"/>
      <c r="C313" s="70"/>
      <c r="D313" s="70"/>
      <c r="E313" s="70"/>
      <c r="F313" s="70"/>
      <c r="G313" s="70"/>
    </row>
    <row r="314" spans="1:7" x14ac:dyDescent="0.2">
      <c r="A314" s="70"/>
      <c r="B314" s="70"/>
      <c r="C314" s="70"/>
      <c r="D314" s="70"/>
      <c r="E314" s="70"/>
      <c r="F314" s="70"/>
      <c r="G314" s="70"/>
    </row>
    <row r="315" spans="1:7" x14ac:dyDescent="0.2">
      <c r="A315" s="70"/>
      <c r="B315" s="70"/>
      <c r="C315" s="70"/>
      <c r="D315" s="70"/>
      <c r="E315" s="70"/>
      <c r="F315" s="70"/>
      <c r="G315" s="70"/>
    </row>
    <row r="316" spans="1:7" x14ac:dyDescent="0.2">
      <c r="A316" s="70"/>
      <c r="B316" s="70"/>
      <c r="C316" s="70"/>
      <c r="D316" s="70"/>
      <c r="E316" s="70"/>
      <c r="F316" s="70"/>
      <c r="G316" s="70"/>
    </row>
    <row r="317" spans="1:7" x14ac:dyDescent="0.2">
      <c r="A317" s="70"/>
      <c r="B317" s="70"/>
      <c r="C317" s="70"/>
      <c r="D317" s="70"/>
      <c r="E317" s="70"/>
      <c r="F317" s="70"/>
      <c r="G317" s="70"/>
    </row>
    <row r="318" spans="1:7" x14ac:dyDescent="0.2">
      <c r="A318" s="70"/>
      <c r="B318" s="70"/>
      <c r="C318" s="70"/>
      <c r="D318" s="70"/>
      <c r="E318" s="70"/>
      <c r="F318" s="70"/>
      <c r="G318" s="70"/>
    </row>
    <row r="319" spans="1:7" x14ac:dyDescent="0.2">
      <c r="A319" s="70"/>
      <c r="B319" s="70"/>
      <c r="C319" s="70"/>
      <c r="D319" s="70"/>
      <c r="E319" s="70"/>
      <c r="F319" s="70"/>
      <c r="G319" s="70"/>
    </row>
    <row r="320" spans="1:7" x14ac:dyDescent="0.2">
      <c r="A320" s="70"/>
      <c r="B320" s="70"/>
      <c r="C320" s="70"/>
      <c r="D320" s="70"/>
      <c r="E320" s="70"/>
      <c r="F320" s="70"/>
      <c r="G320" s="70"/>
    </row>
    <row r="321" spans="1:7" x14ac:dyDescent="0.2">
      <c r="A321" s="70"/>
      <c r="B321" s="70"/>
      <c r="C321" s="70"/>
      <c r="D321" s="70"/>
      <c r="E321" s="70"/>
      <c r="F321" s="70"/>
      <c r="G321" s="70"/>
    </row>
    <row r="322" spans="1:7" x14ac:dyDescent="0.2">
      <c r="A322" s="70"/>
      <c r="B322" s="70"/>
      <c r="C322" s="70"/>
      <c r="D322" s="70"/>
      <c r="E322" s="70"/>
      <c r="F322" s="70"/>
      <c r="G322" s="70"/>
    </row>
    <row r="323" spans="1:7" x14ac:dyDescent="0.2">
      <c r="A323" s="70"/>
      <c r="B323" s="70"/>
      <c r="C323" s="70"/>
      <c r="D323" s="70"/>
      <c r="E323" s="70"/>
      <c r="F323" s="70"/>
      <c r="G323" s="70"/>
    </row>
    <row r="324" spans="1:7" x14ac:dyDescent="0.2">
      <c r="A324" s="70"/>
      <c r="B324" s="70"/>
      <c r="C324" s="70"/>
      <c r="D324" s="70"/>
      <c r="E324" s="70"/>
      <c r="F324" s="70"/>
      <c r="G324" s="70"/>
    </row>
    <row r="325" spans="1:7" x14ac:dyDescent="0.2">
      <c r="A325" s="70"/>
      <c r="B325" s="70"/>
      <c r="C325" s="70"/>
      <c r="D325" s="70"/>
      <c r="E325" s="70"/>
      <c r="F325" s="70"/>
      <c r="G325" s="70"/>
    </row>
    <row r="326" spans="1:7" x14ac:dyDescent="0.2">
      <c r="A326" s="70"/>
      <c r="B326" s="70"/>
      <c r="C326" s="70"/>
      <c r="D326" s="70"/>
      <c r="E326" s="70"/>
      <c r="F326" s="70"/>
      <c r="G326" s="70"/>
    </row>
    <row r="327" spans="1:7" x14ac:dyDescent="0.2">
      <c r="A327" s="70"/>
      <c r="B327" s="70"/>
      <c r="C327" s="70"/>
      <c r="D327" s="70"/>
      <c r="E327" s="70"/>
      <c r="F327" s="70"/>
      <c r="G327" s="70"/>
    </row>
    <row r="328" spans="1:7" x14ac:dyDescent="0.2">
      <c r="A328" s="70"/>
      <c r="B328" s="70"/>
      <c r="C328" s="70"/>
      <c r="D328" s="70"/>
      <c r="E328" s="70"/>
      <c r="F328" s="70"/>
      <c r="G328" s="70"/>
    </row>
    <row r="329" spans="1:7" x14ac:dyDescent="0.2">
      <c r="A329" s="70"/>
      <c r="B329" s="70"/>
      <c r="C329" s="70"/>
      <c r="D329" s="70"/>
      <c r="E329" s="70"/>
      <c r="F329" s="70"/>
      <c r="G329" s="70"/>
    </row>
    <row r="330" spans="1:7" x14ac:dyDescent="0.2">
      <c r="A330" s="70"/>
      <c r="B330" s="70"/>
      <c r="C330" s="70"/>
      <c r="D330" s="70"/>
      <c r="E330" s="70"/>
      <c r="F330" s="70"/>
      <c r="G330" s="70"/>
    </row>
    <row r="331" spans="1:7" x14ac:dyDescent="0.2">
      <c r="A331" s="70"/>
      <c r="B331" s="70"/>
      <c r="C331" s="70"/>
      <c r="D331" s="70"/>
      <c r="E331" s="70"/>
      <c r="F331" s="70"/>
      <c r="G331" s="70"/>
    </row>
    <row r="332" spans="1:7" x14ac:dyDescent="0.2">
      <c r="A332" s="70"/>
      <c r="B332" s="70"/>
      <c r="C332" s="70"/>
      <c r="D332" s="70"/>
      <c r="E332" s="70"/>
      <c r="F332" s="70"/>
      <c r="G332" s="70"/>
    </row>
    <row r="333" spans="1:7" x14ac:dyDescent="0.2">
      <c r="A333" s="70"/>
      <c r="B333" s="70"/>
      <c r="C333" s="70"/>
      <c r="D333" s="70"/>
      <c r="E333" s="70"/>
      <c r="F333" s="70"/>
      <c r="G333" s="70"/>
    </row>
    <row r="334" spans="1:7" x14ac:dyDescent="0.2">
      <c r="A334" s="70"/>
      <c r="B334" s="70"/>
      <c r="C334" s="70"/>
      <c r="D334" s="70"/>
      <c r="E334" s="70"/>
      <c r="F334" s="70"/>
      <c r="G334" s="70"/>
    </row>
    <row r="335" spans="1:7" x14ac:dyDescent="0.2">
      <c r="A335" s="70"/>
      <c r="B335" s="70"/>
      <c r="C335" s="70"/>
      <c r="D335" s="70"/>
      <c r="E335" s="70"/>
      <c r="F335" s="70"/>
      <c r="G335" s="70"/>
    </row>
    <row r="336" spans="1:7" x14ac:dyDescent="0.2">
      <c r="A336" s="70"/>
      <c r="B336" s="70"/>
      <c r="C336" s="70"/>
      <c r="D336" s="70"/>
      <c r="E336" s="70"/>
      <c r="F336" s="70"/>
      <c r="G336" s="70"/>
    </row>
    <row r="337" spans="1:7" x14ac:dyDescent="0.2">
      <c r="A337" s="70"/>
      <c r="B337" s="70"/>
      <c r="C337" s="70"/>
      <c r="D337" s="70"/>
      <c r="E337" s="70"/>
      <c r="F337" s="70"/>
      <c r="G337" s="70"/>
    </row>
    <row r="338" spans="1:7" x14ac:dyDescent="0.2">
      <c r="A338" s="70"/>
      <c r="B338" s="70"/>
      <c r="C338" s="70"/>
      <c r="D338" s="70"/>
      <c r="E338" s="70"/>
      <c r="F338" s="70"/>
      <c r="G338" s="70"/>
    </row>
    <row r="339" spans="1:7" x14ac:dyDescent="0.2">
      <c r="A339" s="70"/>
      <c r="B339" s="70"/>
      <c r="C339" s="70"/>
      <c r="D339" s="70"/>
      <c r="E339" s="70"/>
      <c r="F339" s="70"/>
      <c r="G339" s="70"/>
    </row>
    <row r="340" spans="1:7" x14ac:dyDescent="0.2">
      <c r="A340" s="70"/>
      <c r="B340" s="70"/>
      <c r="C340" s="70"/>
      <c r="D340" s="70"/>
      <c r="E340" s="70"/>
      <c r="F340" s="70"/>
      <c r="G340" s="70"/>
    </row>
    <row r="341" spans="1:7" x14ac:dyDescent="0.2">
      <c r="A341" s="70"/>
      <c r="B341" s="70"/>
      <c r="C341" s="70"/>
      <c r="D341" s="70"/>
      <c r="E341" s="70"/>
      <c r="F341" s="70"/>
      <c r="G341" s="70"/>
    </row>
    <row r="342" spans="1:7" x14ac:dyDescent="0.2">
      <c r="A342" s="70"/>
      <c r="B342" s="70"/>
      <c r="C342" s="70"/>
      <c r="D342" s="70"/>
      <c r="E342" s="70"/>
      <c r="F342" s="70"/>
      <c r="G342" s="70"/>
    </row>
    <row r="343" spans="1:7" x14ac:dyDescent="0.2">
      <c r="A343" s="70"/>
      <c r="B343" s="70"/>
      <c r="C343" s="70"/>
      <c r="D343" s="70"/>
      <c r="E343" s="70"/>
      <c r="F343" s="70"/>
      <c r="G343" s="70"/>
    </row>
    <row r="344" spans="1:7" x14ac:dyDescent="0.2">
      <c r="A344" s="70"/>
      <c r="B344" s="70"/>
      <c r="C344" s="70"/>
      <c r="D344" s="70"/>
      <c r="E344" s="70"/>
      <c r="F344" s="70"/>
      <c r="G344" s="70"/>
    </row>
    <row r="345" spans="1:7" x14ac:dyDescent="0.2">
      <c r="A345" s="70"/>
      <c r="B345" s="70"/>
      <c r="C345" s="70"/>
      <c r="D345" s="70"/>
      <c r="E345" s="70"/>
      <c r="F345" s="70"/>
      <c r="G345" s="70"/>
    </row>
    <row r="346" spans="1:7" x14ac:dyDescent="0.2">
      <c r="A346" s="70"/>
      <c r="B346" s="70"/>
      <c r="C346" s="70"/>
      <c r="D346" s="70"/>
      <c r="E346" s="70"/>
      <c r="F346" s="70"/>
      <c r="G346" s="70"/>
    </row>
    <row r="347" spans="1:7" x14ac:dyDescent="0.2">
      <c r="A347" s="70"/>
      <c r="B347" s="70"/>
      <c r="C347" s="70"/>
      <c r="D347" s="70"/>
      <c r="E347" s="70"/>
      <c r="F347" s="70"/>
      <c r="G347" s="70"/>
    </row>
    <row r="348" spans="1:7" x14ac:dyDescent="0.2">
      <c r="A348" s="70"/>
      <c r="B348" s="70"/>
      <c r="C348" s="70"/>
      <c r="D348" s="70"/>
      <c r="E348" s="70"/>
      <c r="F348" s="70"/>
      <c r="G348" s="70"/>
    </row>
    <row r="349" spans="1:7" x14ac:dyDescent="0.2">
      <c r="A349" s="70"/>
      <c r="B349" s="70"/>
      <c r="C349" s="70"/>
      <c r="D349" s="70"/>
      <c r="E349" s="70"/>
      <c r="F349" s="70"/>
      <c r="G349" s="70"/>
    </row>
    <row r="350" spans="1:7" x14ac:dyDescent="0.2">
      <c r="A350" s="70"/>
      <c r="B350" s="70"/>
      <c r="C350" s="70"/>
      <c r="D350" s="70"/>
      <c r="E350" s="70"/>
      <c r="F350" s="70"/>
      <c r="G350" s="70"/>
    </row>
    <row r="351" spans="1:7" x14ac:dyDescent="0.2">
      <c r="A351" s="70"/>
      <c r="B351" s="70"/>
      <c r="C351" s="70"/>
      <c r="D351" s="70"/>
      <c r="E351" s="70"/>
      <c r="F351" s="70"/>
      <c r="G351" s="70"/>
    </row>
    <row r="352" spans="1:7" x14ac:dyDescent="0.2">
      <c r="A352" s="70"/>
      <c r="B352" s="70"/>
      <c r="C352" s="70"/>
      <c r="D352" s="70"/>
      <c r="E352" s="70"/>
      <c r="F352" s="70"/>
      <c r="G352" s="70"/>
    </row>
    <row r="353" spans="1:7" x14ac:dyDescent="0.2">
      <c r="A353" s="70"/>
      <c r="B353" s="70"/>
      <c r="C353" s="70"/>
      <c r="D353" s="70"/>
      <c r="E353" s="70"/>
      <c r="F353" s="70"/>
      <c r="G353" s="70"/>
    </row>
    <row r="354" spans="1:7" x14ac:dyDescent="0.2">
      <c r="A354" s="70"/>
      <c r="B354" s="70"/>
      <c r="C354" s="70"/>
      <c r="D354" s="70"/>
      <c r="E354" s="70"/>
      <c r="F354" s="70"/>
      <c r="G354" s="70"/>
    </row>
    <row r="355" spans="1:7" x14ac:dyDescent="0.2">
      <c r="A355" s="70"/>
      <c r="B355" s="70"/>
      <c r="C355" s="70"/>
      <c r="D355" s="70"/>
      <c r="E355" s="70"/>
      <c r="F355" s="70"/>
      <c r="G355" s="70"/>
    </row>
    <row r="356" spans="1:7" x14ac:dyDescent="0.2">
      <c r="A356" s="70"/>
      <c r="B356" s="70"/>
      <c r="C356" s="70"/>
      <c r="D356" s="70"/>
      <c r="E356" s="70"/>
      <c r="F356" s="70"/>
      <c r="G356" s="70"/>
    </row>
    <row r="357" spans="1:7" x14ac:dyDescent="0.2">
      <c r="A357" s="70"/>
      <c r="B357" s="70"/>
      <c r="C357" s="70"/>
      <c r="D357" s="70"/>
      <c r="E357" s="70"/>
      <c r="F357" s="70"/>
      <c r="G357" s="70"/>
    </row>
    <row r="358" spans="1:7" x14ac:dyDescent="0.2">
      <c r="A358" s="70"/>
      <c r="B358" s="70"/>
      <c r="C358" s="70"/>
      <c r="D358" s="70"/>
      <c r="E358" s="70"/>
      <c r="F358" s="70"/>
      <c r="G358" s="70"/>
    </row>
    <row r="359" spans="1:7" x14ac:dyDescent="0.2">
      <c r="A359" s="70"/>
      <c r="B359" s="70"/>
      <c r="C359" s="70"/>
      <c r="D359" s="70"/>
      <c r="E359" s="70"/>
      <c r="F359" s="70"/>
      <c r="G359" s="70"/>
    </row>
    <row r="360" spans="1:7" x14ac:dyDescent="0.2">
      <c r="A360" s="70"/>
      <c r="B360" s="70"/>
      <c r="C360" s="70"/>
      <c r="D360" s="70"/>
      <c r="E360" s="70"/>
      <c r="F360" s="70"/>
      <c r="G360" s="70"/>
    </row>
    <row r="361" spans="1:7" x14ac:dyDescent="0.2">
      <c r="A361" s="70"/>
      <c r="B361" s="70"/>
      <c r="C361" s="70"/>
      <c r="D361" s="70"/>
      <c r="E361" s="70"/>
      <c r="F361" s="70"/>
      <c r="G361" s="70"/>
    </row>
    <row r="362" spans="1:7" x14ac:dyDescent="0.2">
      <c r="A362" s="70"/>
      <c r="B362" s="70"/>
      <c r="C362" s="70"/>
      <c r="D362" s="70"/>
      <c r="E362" s="70"/>
      <c r="F362" s="70"/>
      <c r="G362" s="70"/>
    </row>
    <row r="363" spans="1:7" x14ac:dyDescent="0.2">
      <c r="A363" s="70"/>
      <c r="B363" s="70"/>
      <c r="C363" s="70"/>
      <c r="D363" s="70"/>
      <c r="E363" s="70"/>
      <c r="F363" s="70"/>
      <c r="G363" s="70"/>
    </row>
    <row r="364" spans="1:7" x14ac:dyDescent="0.2">
      <c r="A364" s="70"/>
      <c r="B364" s="70"/>
      <c r="C364" s="70"/>
      <c r="D364" s="70"/>
      <c r="E364" s="70"/>
      <c r="F364" s="70"/>
      <c r="G364" s="70"/>
    </row>
    <row r="365" spans="1:7" x14ac:dyDescent="0.2">
      <c r="A365" s="70"/>
      <c r="B365" s="70"/>
      <c r="C365" s="70"/>
      <c r="D365" s="70"/>
      <c r="E365" s="70"/>
      <c r="F365" s="70"/>
      <c r="G365" s="70"/>
    </row>
    <row r="366" spans="1:7" x14ac:dyDescent="0.2">
      <c r="A366" s="70"/>
      <c r="B366" s="70"/>
      <c r="C366" s="70"/>
      <c r="D366" s="70"/>
      <c r="E366" s="70"/>
      <c r="F366" s="70"/>
      <c r="G366" s="70"/>
    </row>
    <row r="367" spans="1:7" x14ac:dyDescent="0.2">
      <c r="A367" s="70"/>
      <c r="B367" s="70"/>
      <c r="C367" s="70"/>
      <c r="D367" s="70"/>
      <c r="E367" s="70"/>
      <c r="F367" s="70"/>
      <c r="G367" s="70"/>
    </row>
    <row r="368" spans="1:7" x14ac:dyDescent="0.2">
      <c r="A368" s="70"/>
      <c r="B368" s="70"/>
      <c r="C368" s="70"/>
      <c r="D368" s="70"/>
      <c r="E368" s="70"/>
      <c r="F368" s="70"/>
      <c r="G368" s="70"/>
    </row>
    <row r="369" spans="1:7" x14ac:dyDescent="0.2">
      <c r="A369" s="70"/>
      <c r="B369" s="70"/>
      <c r="C369" s="70"/>
      <c r="D369" s="70"/>
      <c r="E369" s="70"/>
      <c r="F369" s="70"/>
      <c r="G369" s="70"/>
    </row>
    <row r="370" spans="1:7" x14ac:dyDescent="0.2">
      <c r="A370" s="70"/>
      <c r="B370" s="70"/>
      <c r="C370" s="70"/>
      <c r="D370" s="70"/>
      <c r="E370" s="70"/>
      <c r="F370" s="70"/>
      <c r="G370" s="70"/>
    </row>
    <row r="371" spans="1:7" x14ac:dyDescent="0.2">
      <c r="A371" s="70"/>
      <c r="B371" s="70"/>
      <c r="C371" s="70"/>
      <c r="D371" s="70"/>
      <c r="E371" s="70"/>
      <c r="F371" s="70"/>
      <c r="G371" s="70"/>
    </row>
    <row r="372" spans="1:7" x14ac:dyDescent="0.2">
      <c r="A372" s="70"/>
      <c r="B372" s="70"/>
      <c r="C372" s="70"/>
      <c r="D372" s="70"/>
      <c r="E372" s="70"/>
      <c r="F372" s="70"/>
      <c r="G372" s="70"/>
    </row>
    <row r="373" spans="1:7" x14ac:dyDescent="0.2">
      <c r="A373" s="70"/>
      <c r="B373" s="70"/>
      <c r="C373" s="70"/>
      <c r="D373" s="70"/>
      <c r="E373" s="70"/>
      <c r="F373" s="70"/>
      <c r="G373" s="70"/>
    </row>
    <row r="374" spans="1:7" x14ac:dyDescent="0.2">
      <c r="A374" s="70"/>
      <c r="B374" s="70"/>
      <c r="C374" s="70"/>
      <c r="D374" s="70"/>
      <c r="E374" s="70"/>
      <c r="F374" s="70"/>
      <c r="G374" s="70"/>
    </row>
    <row r="375" spans="1:7" x14ac:dyDescent="0.2">
      <c r="A375" s="70"/>
      <c r="B375" s="70"/>
      <c r="C375" s="70"/>
      <c r="D375" s="70"/>
      <c r="E375" s="70"/>
      <c r="F375" s="70"/>
      <c r="G375" s="70"/>
    </row>
    <row r="376" spans="1:7" x14ac:dyDescent="0.2">
      <c r="A376" s="70"/>
      <c r="B376" s="70"/>
      <c r="C376" s="70"/>
      <c r="D376" s="70"/>
      <c r="E376" s="70"/>
      <c r="F376" s="70"/>
      <c r="G376" s="70"/>
    </row>
    <row r="377" spans="1:7" x14ac:dyDescent="0.2">
      <c r="A377" s="70"/>
      <c r="B377" s="70"/>
      <c r="C377" s="70"/>
      <c r="D377" s="70"/>
      <c r="E377" s="70"/>
      <c r="F377" s="70"/>
      <c r="G377" s="70"/>
    </row>
    <row r="378" spans="1:7" x14ac:dyDescent="0.2">
      <c r="A378" s="70"/>
      <c r="B378" s="70"/>
      <c r="C378" s="70"/>
      <c r="D378" s="70"/>
      <c r="E378" s="70"/>
      <c r="F378" s="70"/>
      <c r="G378" s="70"/>
    </row>
    <row r="379" spans="1:7" x14ac:dyDescent="0.2">
      <c r="A379" s="70"/>
      <c r="B379" s="70"/>
      <c r="C379" s="70"/>
      <c r="D379" s="70"/>
      <c r="E379" s="70"/>
      <c r="F379" s="70"/>
      <c r="G379" s="70"/>
    </row>
    <row r="380" spans="1:7" x14ac:dyDescent="0.2">
      <c r="A380" s="70"/>
      <c r="B380" s="70"/>
      <c r="C380" s="70"/>
      <c r="D380" s="70"/>
      <c r="E380" s="70"/>
      <c r="F380" s="70"/>
      <c r="G380" s="70"/>
    </row>
    <row r="381" spans="1:7" x14ac:dyDescent="0.2">
      <c r="A381" s="70"/>
      <c r="B381" s="70"/>
      <c r="C381" s="70"/>
      <c r="D381" s="70"/>
      <c r="E381" s="70"/>
      <c r="F381" s="70"/>
      <c r="G381" s="70"/>
    </row>
    <row r="382" spans="1:7" x14ac:dyDescent="0.2">
      <c r="A382" s="70"/>
      <c r="B382" s="70"/>
      <c r="C382" s="70"/>
      <c r="D382" s="70"/>
      <c r="E382" s="70"/>
      <c r="F382" s="70"/>
      <c r="G382" s="70"/>
    </row>
    <row r="383" spans="1:7" x14ac:dyDescent="0.2">
      <c r="A383" s="70"/>
      <c r="B383" s="70"/>
      <c r="C383" s="70"/>
      <c r="D383" s="70"/>
      <c r="E383" s="70"/>
      <c r="F383" s="70"/>
      <c r="G383" s="70"/>
    </row>
    <row r="384" spans="1:7" x14ac:dyDescent="0.2">
      <c r="A384" s="70"/>
      <c r="B384" s="70"/>
      <c r="C384" s="70"/>
      <c r="D384" s="70"/>
      <c r="E384" s="70"/>
      <c r="F384" s="70"/>
      <c r="G384" s="70"/>
    </row>
    <row r="385" spans="1:7" x14ac:dyDescent="0.2">
      <c r="A385" s="70"/>
      <c r="B385" s="70"/>
      <c r="C385" s="70"/>
      <c r="D385" s="70"/>
      <c r="E385" s="70"/>
      <c r="F385" s="70"/>
      <c r="G385" s="70"/>
    </row>
    <row r="386" spans="1:7" x14ac:dyDescent="0.2">
      <c r="A386" s="70"/>
      <c r="B386" s="70"/>
      <c r="C386" s="70"/>
      <c r="D386" s="70"/>
      <c r="E386" s="70"/>
      <c r="F386" s="70"/>
      <c r="G386" s="70"/>
    </row>
    <row r="387" spans="1:7" x14ac:dyDescent="0.2">
      <c r="A387" s="70"/>
      <c r="B387" s="70"/>
      <c r="C387" s="70"/>
      <c r="D387" s="70"/>
      <c r="E387" s="70"/>
      <c r="F387" s="70"/>
      <c r="G387" s="70"/>
    </row>
    <row r="388" spans="1:7" x14ac:dyDescent="0.2">
      <c r="A388" s="70"/>
      <c r="B388" s="70"/>
      <c r="C388" s="70"/>
      <c r="D388" s="70"/>
      <c r="E388" s="70"/>
      <c r="F388" s="70"/>
      <c r="G388" s="70"/>
    </row>
    <row r="389" spans="1:7" x14ac:dyDescent="0.2">
      <c r="A389" s="70"/>
      <c r="B389" s="70"/>
      <c r="C389" s="70"/>
      <c r="D389" s="70"/>
      <c r="E389" s="70"/>
      <c r="F389" s="70"/>
      <c r="G389" s="70"/>
    </row>
    <row r="390" spans="1:7" x14ac:dyDescent="0.2">
      <c r="A390" s="70"/>
      <c r="B390" s="70"/>
      <c r="C390" s="70"/>
      <c r="D390" s="70"/>
      <c r="E390" s="70"/>
      <c r="F390" s="70"/>
      <c r="G390" s="70"/>
    </row>
    <row r="391" spans="1:7" x14ac:dyDescent="0.2">
      <c r="A391" s="70"/>
      <c r="B391" s="70"/>
      <c r="C391" s="70"/>
      <c r="D391" s="70"/>
      <c r="E391" s="70"/>
      <c r="F391" s="70"/>
      <c r="G391" s="70"/>
    </row>
    <row r="392" spans="1:7" x14ac:dyDescent="0.2">
      <c r="A392" s="70"/>
      <c r="B392" s="70"/>
      <c r="C392" s="70"/>
      <c r="D392" s="70"/>
      <c r="E392" s="70"/>
      <c r="F392" s="70"/>
      <c r="G392" s="70"/>
    </row>
    <row r="393" spans="1:7" x14ac:dyDescent="0.2">
      <c r="A393" s="70"/>
      <c r="B393" s="70"/>
      <c r="C393" s="70"/>
      <c r="D393" s="70"/>
      <c r="E393" s="70"/>
      <c r="F393" s="70"/>
      <c r="G393" s="70"/>
    </row>
    <row r="394" spans="1:7" x14ac:dyDescent="0.2">
      <c r="A394" s="70"/>
      <c r="B394" s="70"/>
      <c r="C394" s="70"/>
      <c r="D394" s="70"/>
      <c r="E394" s="70"/>
      <c r="F394" s="70"/>
      <c r="G394" s="70"/>
    </row>
    <row r="395" spans="1:7" x14ac:dyDescent="0.2">
      <c r="A395" s="70"/>
      <c r="B395" s="70"/>
      <c r="C395" s="70"/>
      <c r="D395" s="70"/>
      <c r="E395" s="70"/>
      <c r="F395" s="70"/>
      <c r="G395" s="70"/>
    </row>
    <row r="396" spans="1:7" x14ac:dyDescent="0.2">
      <c r="A396" s="70"/>
      <c r="B396" s="70"/>
      <c r="C396" s="70"/>
      <c r="D396" s="70"/>
      <c r="E396" s="70"/>
      <c r="F396" s="70"/>
      <c r="G396" s="70"/>
    </row>
    <row r="397" spans="1:7" x14ac:dyDescent="0.2">
      <c r="A397" s="70"/>
      <c r="B397" s="70"/>
      <c r="C397" s="70"/>
      <c r="D397" s="70"/>
      <c r="E397" s="70"/>
      <c r="F397" s="70"/>
      <c r="G397" s="70"/>
    </row>
    <row r="398" spans="1:7" x14ac:dyDescent="0.2">
      <c r="A398" s="70"/>
      <c r="B398" s="70"/>
      <c r="C398" s="70"/>
      <c r="D398" s="70"/>
      <c r="E398" s="70"/>
      <c r="F398" s="70"/>
      <c r="G398" s="70"/>
    </row>
    <row r="399" spans="1:7" x14ac:dyDescent="0.2">
      <c r="A399" s="70"/>
      <c r="B399" s="70"/>
      <c r="C399" s="70"/>
      <c r="D399" s="70"/>
      <c r="E399" s="70"/>
      <c r="F399" s="70"/>
      <c r="G399" s="70"/>
    </row>
    <row r="400" spans="1:7" x14ac:dyDescent="0.2">
      <c r="A400" s="70"/>
      <c r="B400" s="70"/>
      <c r="C400" s="70"/>
      <c r="D400" s="70"/>
      <c r="E400" s="70"/>
      <c r="F400" s="70"/>
      <c r="G400" s="70"/>
    </row>
    <row r="401" spans="1:7" x14ac:dyDescent="0.2">
      <c r="A401" s="70"/>
      <c r="B401" s="70"/>
      <c r="C401" s="70"/>
      <c r="D401" s="70"/>
      <c r="E401" s="70"/>
      <c r="F401" s="70"/>
      <c r="G401" s="70"/>
    </row>
    <row r="402" spans="1:7" x14ac:dyDescent="0.2">
      <c r="A402" s="70"/>
      <c r="B402" s="70"/>
      <c r="C402" s="70"/>
      <c r="D402" s="70"/>
      <c r="E402" s="70"/>
      <c r="F402" s="70"/>
      <c r="G402" s="70"/>
    </row>
    <row r="403" spans="1:7" x14ac:dyDescent="0.2">
      <c r="A403" s="70"/>
      <c r="B403" s="70"/>
      <c r="C403" s="70"/>
      <c r="D403" s="70"/>
      <c r="E403" s="70"/>
      <c r="F403" s="70"/>
      <c r="G403" s="70"/>
    </row>
    <row r="404" spans="1:7" x14ac:dyDescent="0.2">
      <c r="A404" s="70"/>
      <c r="B404" s="70"/>
      <c r="C404" s="70"/>
      <c r="D404" s="70"/>
      <c r="E404" s="70"/>
      <c r="F404" s="70"/>
      <c r="G404" s="70"/>
    </row>
    <row r="405" spans="1:7" x14ac:dyDescent="0.2">
      <c r="A405" s="70"/>
      <c r="B405" s="70"/>
      <c r="C405" s="70"/>
      <c r="D405" s="70"/>
      <c r="E405" s="70"/>
      <c r="F405" s="70"/>
      <c r="G405" s="70"/>
    </row>
    <row r="406" spans="1:7" x14ac:dyDescent="0.2">
      <c r="A406" s="70"/>
      <c r="B406" s="70"/>
      <c r="C406" s="70"/>
      <c r="D406" s="70"/>
      <c r="E406" s="70"/>
      <c r="F406" s="70"/>
      <c r="G406" s="70"/>
    </row>
    <row r="407" spans="1:7" x14ac:dyDescent="0.2">
      <c r="A407" s="70"/>
      <c r="B407" s="70"/>
      <c r="C407" s="70"/>
      <c r="D407" s="70"/>
      <c r="E407" s="70"/>
      <c r="F407" s="70"/>
      <c r="G407" s="70"/>
    </row>
    <row r="408" spans="1:7" x14ac:dyDescent="0.2">
      <c r="A408" s="70"/>
      <c r="B408" s="70"/>
      <c r="C408" s="70"/>
      <c r="D408" s="70"/>
      <c r="E408" s="70"/>
      <c r="F408" s="70"/>
      <c r="G408" s="70"/>
    </row>
    <row r="409" spans="1:7" x14ac:dyDescent="0.2">
      <c r="A409" s="70"/>
      <c r="B409" s="70"/>
      <c r="C409" s="70"/>
      <c r="D409" s="70"/>
      <c r="E409" s="70"/>
      <c r="F409" s="70"/>
      <c r="G409" s="70"/>
    </row>
    <row r="410" spans="1:7" x14ac:dyDescent="0.2">
      <c r="A410" s="70"/>
      <c r="B410" s="70"/>
      <c r="C410" s="70"/>
      <c r="D410" s="70"/>
      <c r="E410" s="70"/>
      <c r="F410" s="70"/>
      <c r="G410" s="70"/>
    </row>
    <row r="411" spans="1:7" x14ac:dyDescent="0.2">
      <c r="A411" s="70"/>
      <c r="B411" s="70"/>
      <c r="C411" s="70"/>
      <c r="D411" s="70"/>
      <c r="E411" s="70"/>
      <c r="F411" s="70"/>
      <c r="G411" s="70"/>
    </row>
    <row r="412" spans="1:7" x14ac:dyDescent="0.2">
      <c r="A412" s="70"/>
      <c r="B412" s="70"/>
      <c r="C412" s="70"/>
      <c r="D412" s="70"/>
      <c r="E412" s="70"/>
      <c r="F412" s="70"/>
      <c r="G412" s="70"/>
    </row>
    <row r="413" spans="1:7" x14ac:dyDescent="0.2">
      <c r="A413" s="70"/>
      <c r="B413" s="70"/>
      <c r="C413" s="70"/>
      <c r="D413" s="70"/>
      <c r="E413" s="70"/>
      <c r="F413" s="70"/>
      <c r="G413" s="70"/>
    </row>
    <row r="414" spans="1:7" x14ac:dyDescent="0.2">
      <c r="A414" s="70"/>
      <c r="B414" s="70"/>
      <c r="C414" s="70"/>
      <c r="D414" s="70"/>
      <c r="E414" s="70"/>
      <c r="F414" s="70"/>
      <c r="G414" s="70"/>
    </row>
    <row r="415" spans="1:7" x14ac:dyDescent="0.2">
      <c r="A415" s="70"/>
      <c r="B415" s="70"/>
      <c r="C415" s="70"/>
      <c r="D415" s="70"/>
      <c r="E415" s="70"/>
      <c r="F415" s="70"/>
      <c r="G415" s="70"/>
    </row>
    <row r="416" spans="1:7" x14ac:dyDescent="0.2">
      <c r="A416" s="70"/>
      <c r="B416" s="70"/>
      <c r="C416" s="70"/>
      <c r="D416" s="70"/>
      <c r="E416" s="70"/>
      <c r="F416" s="70"/>
      <c r="G416" s="70"/>
    </row>
    <row r="417" spans="1:7" x14ac:dyDescent="0.2">
      <c r="A417" s="70"/>
      <c r="B417" s="70"/>
      <c r="C417" s="70"/>
      <c r="D417" s="70"/>
      <c r="E417" s="70"/>
      <c r="F417" s="70"/>
      <c r="G417" s="70"/>
    </row>
    <row r="418" spans="1:7" x14ac:dyDescent="0.2">
      <c r="A418" s="70"/>
      <c r="B418" s="70"/>
      <c r="C418" s="70"/>
      <c r="D418" s="70"/>
      <c r="E418" s="70"/>
      <c r="F418" s="70"/>
      <c r="G418" s="70"/>
    </row>
    <row r="419" spans="1:7" x14ac:dyDescent="0.2">
      <c r="A419" s="70"/>
      <c r="B419" s="70"/>
      <c r="C419" s="70"/>
      <c r="D419" s="70"/>
      <c r="E419" s="70"/>
      <c r="F419" s="70"/>
      <c r="G419" s="70"/>
    </row>
    <row r="420" spans="1:7" x14ac:dyDescent="0.2">
      <c r="A420" s="70"/>
      <c r="B420" s="70"/>
      <c r="C420" s="70"/>
      <c r="D420" s="70"/>
      <c r="E420" s="70"/>
      <c r="F420" s="70"/>
      <c r="G420" s="70"/>
    </row>
    <row r="421" spans="1:7" x14ac:dyDescent="0.2">
      <c r="A421" s="70"/>
      <c r="B421" s="70"/>
      <c r="C421" s="70"/>
      <c r="D421" s="70"/>
      <c r="E421" s="70"/>
      <c r="F421" s="70"/>
      <c r="G421" s="70"/>
    </row>
    <row r="422" spans="1:7" x14ac:dyDescent="0.2">
      <c r="A422" s="70"/>
      <c r="B422" s="70"/>
      <c r="C422" s="70"/>
      <c r="D422" s="70"/>
      <c r="E422" s="70"/>
      <c r="F422" s="70"/>
      <c r="G422" s="70"/>
    </row>
    <row r="423" spans="1:7" x14ac:dyDescent="0.2">
      <c r="A423" s="70"/>
      <c r="B423" s="70"/>
      <c r="C423" s="70"/>
      <c r="D423" s="70"/>
      <c r="E423" s="70"/>
      <c r="F423" s="70"/>
      <c r="G423" s="70"/>
    </row>
    <row r="424" spans="1:7" x14ac:dyDescent="0.2">
      <c r="A424" s="70"/>
      <c r="B424" s="70"/>
      <c r="C424" s="70"/>
      <c r="D424" s="70"/>
      <c r="E424" s="70"/>
      <c r="F424" s="70"/>
      <c r="G424" s="70"/>
    </row>
    <row r="425" spans="1:7" x14ac:dyDescent="0.2">
      <c r="A425" s="70"/>
      <c r="B425" s="70"/>
      <c r="C425" s="70"/>
      <c r="D425" s="70"/>
      <c r="E425" s="70"/>
      <c r="F425" s="70"/>
      <c r="G425" s="70"/>
    </row>
    <row r="426" spans="1:7" x14ac:dyDescent="0.2">
      <c r="A426" s="70"/>
      <c r="B426" s="70"/>
      <c r="C426" s="70"/>
      <c r="D426" s="70"/>
      <c r="E426" s="70"/>
      <c r="F426" s="70"/>
      <c r="G426" s="70"/>
    </row>
    <row r="427" spans="1:7" x14ac:dyDescent="0.2">
      <c r="A427" s="70"/>
      <c r="B427" s="70"/>
      <c r="C427" s="70"/>
      <c r="D427" s="70"/>
      <c r="E427" s="70"/>
      <c r="F427" s="70"/>
      <c r="G427" s="70"/>
    </row>
    <row r="428" spans="1:7" x14ac:dyDescent="0.2">
      <c r="A428" s="70"/>
      <c r="B428" s="70"/>
      <c r="C428" s="70"/>
      <c r="D428" s="70"/>
      <c r="E428" s="70"/>
      <c r="F428" s="70"/>
      <c r="G428" s="70"/>
    </row>
    <row r="429" spans="1:7" x14ac:dyDescent="0.2">
      <c r="A429" s="70"/>
      <c r="B429" s="70"/>
      <c r="C429" s="70"/>
      <c r="D429" s="70"/>
      <c r="E429" s="70"/>
      <c r="F429" s="70"/>
      <c r="G429" s="70"/>
    </row>
    <row r="430" spans="1:7" x14ac:dyDescent="0.2">
      <c r="A430" s="70"/>
      <c r="B430" s="70"/>
      <c r="C430" s="70"/>
      <c r="D430" s="70"/>
      <c r="E430" s="70"/>
      <c r="F430" s="70"/>
      <c r="G430" s="70"/>
    </row>
    <row r="431" spans="1:7" x14ac:dyDescent="0.2">
      <c r="A431" s="70"/>
      <c r="B431" s="70"/>
      <c r="C431" s="70"/>
      <c r="D431" s="70"/>
      <c r="E431" s="70"/>
      <c r="F431" s="70"/>
      <c r="G431" s="70"/>
    </row>
    <row r="432" spans="1:7" x14ac:dyDescent="0.2">
      <c r="A432" s="70"/>
      <c r="B432" s="70"/>
      <c r="C432" s="70"/>
      <c r="D432" s="70"/>
      <c r="E432" s="70"/>
      <c r="F432" s="70"/>
      <c r="G432" s="70"/>
    </row>
    <row r="433" spans="1:7" x14ac:dyDescent="0.2">
      <c r="A433" s="70"/>
      <c r="B433" s="70"/>
      <c r="C433" s="70"/>
      <c r="D433" s="70"/>
      <c r="E433" s="70"/>
      <c r="F433" s="70"/>
      <c r="G433" s="70"/>
    </row>
    <row r="434" spans="1:7" x14ac:dyDescent="0.2">
      <c r="A434" s="70"/>
      <c r="B434" s="70"/>
      <c r="C434" s="70"/>
      <c r="D434" s="70"/>
      <c r="E434" s="70"/>
      <c r="F434" s="70"/>
      <c r="G434" s="70"/>
    </row>
    <row r="435" spans="1:7" x14ac:dyDescent="0.2">
      <c r="A435" s="70"/>
      <c r="B435" s="70"/>
      <c r="C435" s="70"/>
      <c r="D435" s="70"/>
      <c r="E435" s="70"/>
      <c r="F435" s="70"/>
      <c r="G435" s="70"/>
    </row>
    <row r="436" spans="1:7" x14ac:dyDescent="0.2">
      <c r="A436" s="70"/>
      <c r="B436" s="70"/>
      <c r="C436" s="70"/>
      <c r="D436" s="70"/>
      <c r="E436" s="70"/>
      <c r="F436" s="70"/>
      <c r="G436" s="70"/>
    </row>
    <row r="437" spans="1:7" x14ac:dyDescent="0.2">
      <c r="A437" s="70"/>
      <c r="B437" s="70"/>
      <c r="C437" s="70"/>
      <c r="D437" s="70"/>
      <c r="E437" s="70"/>
      <c r="F437" s="70"/>
      <c r="G437" s="70"/>
    </row>
    <row r="438" spans="1:7" x14ac:dyDescent="0.2">
      <c r="A438" s="70"/>
      <c r="B438" s="70"/>
      <c r="C438" s="70"/>
      <c r="D438" s="70"/>
      <c r="E438" s="70"/>
      <c r="F438" s="70"/>
      <c r="G438" s="70"/>
    </row>
    <row r="439" spans="1:7" x14ac:dyDescent="0.2">
      <c r="A439" s="70"/>
      <c r="B439" s="70"/>
      <c r="C439" s="70"/>
      <c r="D439" s="70"/>
      <c r="E439" s="70"/>
      <c r="F439" s="70"/>
      <c r="G439" s="70"/>
    </row>
    <row r="440" spans="1:7" x14ac:dyDescent="0.2">
      <c r="A440" s="70"/>
      <c r="B440" s="70"/>
      <c r="C440" s="70"/>
      <c r="D440" s="70"/>
      <c r="E440" s="70"/>
      <c r="F440" s="70"/>
      <c r="G440" s="70"/>
    </row>
    <row r="441" spans="1:7" x14ac:dyDescent="0.2">
      <c r="A441" s="70"/>
      <c r="B441" s="70"/>
      <c r="C441" s="70"/>
      <c r="D441" s="70"/>
      <c r="E441" s="70"/>
      <c r="F441" s="70"/>
      <c r="G441" s="70"/>
    </row>
    <row r="442" spans="1:7" x14ac:dyDescent="0.2">
      <c r="A442" s="70"/>
      <c r="B442" s="70"/>
      <c r="C442" s="70"/>
      <c r="D442" s="70"/>
      <c r="E442" s="70"/>
      <c r="F442" s="70"/>
      <c r="G442" s="70"/>
    </row>
    <row r="443" spans="1:7" x14ac:dyDescent="0.2">
      <c r="A443" s="70"/>
      <c r="B443" s="70"/>
      <c r="C443" s="70"/>
      <c r="D443" s="70"/>
      <c r="E443" s="70"/>
      <c r="F443" s="70"/>
      <c r="G443" s="70"/>
    </row>
    <row r="444" spans="1:7" x14ac:dyDescent="0.2">
      <c r="A444" s="70"/>
      <c r="B444" s="70"/>
      <c r="C444" s="70"/>
      <c r="D444" s="70"/>
      <c r="E444" s="70"/>
      <c r="F444" s="70"/>
      <c r="G444" s="70"/>
    </row>
    <row r="445" spans="1:7" x14ac:dyDescent="0.2">
      <c r="A445" s="70"/>
      <c r="B445" s="70"/>
      <c r="C445" s="70"/>
      <c r="D445" s="70"/>
      <c r="E445" s="70"/>
      <c r="F445" s="70"/>
      <c r="G445" s="70"/>
    </row>
    <row r="446" spans="1:7" x14ac:dyDescent="0.2">
      <c r="A446" s="70"/>
      <c r="B446" s="70"/>
      <c r="C446" s="70"/>
      <c r="D446" s="70"/>
      <c r="E446" s="70"/>
      <c r="F446" s="70"/>
      <c r="G446" s="70"/>
    </row>
    <row r="447" spans="1:7" x14ac:dyDescent="0.2">
      <c r="A447" s="70"/>
      <c r="B447" s="70"/>
      <c r="C447" s="70"/>
      <c r="D447" s="70"/>
      <c r="E447" s="70"/>
      <c r="F447" s="70"/>
      <c r="G447" s="70"/>
    </row>
    <row r="448" spans="1:7" x14ac:dyDescent="0.2">
      <c r="A448" s="70"/>
      <c r="B448" s="70"/>
      <c r="C448" s="70"/>
      <c r="D448" s="70"/>
      <c r="E448" s="70"/>
      <c r="F448" s="70"/>
      <c r="G448" s="70"/>
    </row>
    <row r="449" spans="1:7" x14ac:dyDescent="0.2">
      <c r="A449" s="70"/>
      <c r="B449" s="70"/>
      <c r="C449" s="70"/>
      <c r="D449" s="70"/>
      <c r="E449" s="70"/>
      <c r="F449" s="70"/>
      <c r="G449" s="70"/>
    </row>
    <row r="450" spans="1:7" x14ac:dyDescent="0.2">
      <c r="A450" s="70"/>
      <c r="B450" s="70"/>
      <c r="C450" s="70"/>
      <c r="D450" s="70"/>
      <c r="E450" s="70"/>
      <c r="F450" s="70"/>
      <c r="G450" s="70"/>
    </row>
    <row r="451" spans="1:7" x14ac:dyDescent="0.2">
      <c r="A451" s="70"/>
      <c r="B451" s="70"/>
      <c r="C451" s="70"/>
      <c r="D451" s="70"/>
      <c r="E451" s="70"/>
      <c r="F451" s="70"/>
      <c r="G451" s="70"/>
    </row>
    <row r="452" spans="1:7" x14ac:dyDescent="0.2">
      <c r="A452" s="70"/>
      <c r="B452" s="70"/>
      <c r="C452" s="70"/>
      <c r="D452" s="70"/>
      <c r="E452" s="70"/>
      <c r="F452" s="70"/>
      <c r="G452" s="70"/>
    </row>
    <row r="453" spans="1:7" x14ac:dyDescent="0.2">
      <c r="A453" s="70"/>
      <c r="B453" s="70"/>
      <c r="C453" s="70"/>
      <c r="D453" s="70"/>
      <c r="E453" s="70"/>
      <c r="F453" s="70"/>
      <c r="G453" s="70"/>
    </row>
    <row r="454" spans="1:7" x14ac:dyDescent="0.2">
      <c r="A454" s="70"/>
      <c r="B454" s="70"/>
      <c r="C454" s="70"/>
      <c r="D454" s="70"/>
      <c r="E454" s="70"/>
      <c r="F454" s="70"/>
      <c r="G454" s="70"/>
    </row>
    <row r="455" spans="1:7" x14ac:dyDescent="0.2">
      <c r="A455" s="70"/>
      <c r="B455" s="70"/>
      <c r="C455" s="70"/>
      <c r="D455" s="70"/>
      <c r="E455" s="70"/>
      <c r="F455" s="70"/>
      <c r="G455" s="70"/>
    </row>
    <row r="456" spans="1:7" x14ac:dyDescent="0.2">
      <c r="A456" s="70"/>
      <c r="B456" s="70"/>
      <c r="C456" s="70"/>
      <c r="D456" s="70"/>
      <c r="E456" s="70"/>
      <c r="F456" s="70"/>
      <c r="G456" s="70"/>
    </row>
    <row r="457" spans="1:7" x14ac:dyDescent="0.2">
      <c r="A457" s="70"/>
      <c r="B457" s="70"/>
      <c r="C457" s="70"/>
      <c r="D457" s="70"/>
      <c r="E457" s="70"/>
      <c r="F457" s="70"/>
      <c r="G457" s="70"/>
    </row>
    <row r="458" spans="1:7" x14ac:dyDescent="0.2">
      <c r="A458" s="70"/>
      <c r="B458" s="70"/>
      <c r="C458" s="70"/>
      <c r="D458" s="70"/>
      <c r="E458" s="70"/>
      <c r="F458" s="70"/>
      <c r="G458" s="70"/>
    </row>
    <row r="459" spans="1:7" x14ac:dyDescent="0.2">
      <c r="A459" s="70"/>
      <c r="B459" s="70"/>
      <c r="C459" s="70"/>
      <c r="D459" s="70"/>
      <c r="E459" s="70"/>
      <c r="F459" s="70"/>
      <c r="G459" s="70"/>
    </row>
    <row r="460" spans="1:7" x14ac:dyDescent="0.2">
      <c r="A460" s="70"/>
      <c r="B460" s="70"/>
      <c r="C460" s="70"/>
      <c r="D460" s="70"/>
      <c r="E460" s="70"/>
      <c r="F460" s="70"/>
      <c r="G460" s="70"/>
    </row>
    <row r="461" spans="1:7" x14ac:dyDescent="0.2">
      <c r="A461" s="70"/>
      <c r="B461" s="70"/>
      <c r="C461" s="70"/>
      <c r="D461" s="70"/>
      <c r="E461" s="70"/>
      <c r="F461" s="70"/>
      <c r="G461" s="70"/>
    </row>
    <row r="462" spans="1:7" x14ac:dyDescent="0.2">
      <c r="A462" s="70"/>
      <c r="B462" s="70"/>
      <c r="C462" s="70"/>
      <c r="D462" s="70"/>
      <c r="E462" s="70"/>
      <c r="F462" s="70"/>
      <c r="G462" s="70"/>
    </row>
    <row r="463" spans="1:7" x14ac:dyDescent="0.2">
      <c r="A463" s="70"/>
      <c r="B463" s="70"/>
      <c r="C463" s="70"/>
      <c r="D463" s="70"/>
      <c r="E463" s="70"/>
      <c r="F463" s="70"/>
      <c r="G463" s="70"/>
    </row>
    <row r="464" spans="1:7" x14ac:dyDescent="0.2">
      <c r="A464" s="70"/>
      <c r="B464" s="70"/>
      <c r="C464" s="70"/>
      <c r="D464" s="70"/>
      <c r="E464" s="70"/>
      <c r="F464" s="70"/>
      <c r="G464" s="70"/>
    </row>
    <row r="465" spans="1:7" x14ac:dyDescent="0.2">
      <c r="A465" s="70"/>
      <c r="B465" s="70"/>
      <c r="C465" s="70"/>
      <c r="D465" s="70"/>
      <c r="E465" s="70"/>
      <c r="F465" s="70"/>
      <c r="G465" s="70"/>
    </row>
    <row r="466" spans="1:7" x14ac:dyDescent="0.2">
      <c r="A466" s="70"/>
      <c r="B466" s="70"/>
      <c r="C466" s="70"/>
      <c r="D466" s="70"/>
      <c r="E466" s="70"/>
      <c r="F466" s="70"/>
      <c r="G466" s="70"/>
    </row>
    <row r="467" spans="1:7" x14ac:dyDescent="0.2">
      <c r="A467" s="70"/>
      <c r="B467" s="70"/>
      <c r="C467" s="70"/>
      <c r="D467" s="70"/>
      <c r="E467" s="70"/>
      <c r="F467" s="70"/>
      <c r="G467" s="70"/>
    </row>
    <row r="468" spans="1:7" x14ac:dyDescent="0.2">
      <c r="A468" s="70"/>
      <c r="B468" s="70"/>
      <c r="C468" s="70"/>
      <c r="D468" s="70"/>
      <c r="E468" s="70"/>
      <c r="F468" s="70"/>
      <c r="G468" s="70"/>
    </row>
    <row r="469" spans="1:7" x14ac:dyDescent="0.2">
      <c r="A469" s="70"/>
      <c r="B469" s="70"/>
      <c r="C469" s="70"/>
      <c r="D469" s="70"/>
      <c r="E469" s="70"/>
      <c r="F469" s="70"/>
      <c r="G469" s="70"/>
    </row>
    <row r="470" spans="1:7" x14ac:dyDescent="0.2">
      <c r="A470" s="70"/>
      <c r="B470" s="70"/>
      <c r="C470" s="70"/>
      <c r="D470" s="70"/>
      <c r="E470" s="70"/>
      <c r="F470" s="70"/>
      <c r="G470" s="70"/>
    </row>
    <row r="471" spans="1:7" x14ac:dyDescent="0.2">
      <c r="A471" s="70"/>
      <c r="B471" s="70"/>
      <c r="C471" s="70"/>
      <c r="D471" s="70"/>
      <c r="E471" s="70"/>
      <c r="F471" s="70"/>
      <c r="G471" s="70"/>
    </row>
    <row r="472" spans="1:7" x14ac:dyDescent="0.2">
      <c r="A472" s="70"/>
      <c r="B472" s="70"/>
      <c r="C472" s="70"/>
      <c r="D472" s="70"/>
      <c r="E472" s="70"/>
      <c r="F472" s="70"/>
      <c r="G472" s="70"/>
    </row>
    <row r="473" spans="1:7" x14ac:dyDescent="0.2">
      <c r="A473" s="70"/>
      <c r="B473" s="70"/>
      <c r="C473" s="70"/>
      <c r="D473" s="70"/>
      <c r="E473" s="70"/>
      <c r="F473" s="70"/>
      <c r="G473" s="70"/>
    </row>
    <row r="474" spans="1:7" x14ac:dyDescent="0.2">
      <c r="A474" s="70"/>
      <c r="B474" s="70"/>
      <c r="C474" s="70"/>
      <c r="D474" s="70"/>
      <c r="E474" s="70"/>
      <c r="F474" s="70"/>
      <c r="G474" s="70"/>
    </row>
    <row r="475" spans="1:7" x14ac:dyDescent="0.2">
      <c r="A475" s="70"/>
      <c r="B475" s="70"/>
      <c r="C475" s="70"/>
      <c r="D475" s="70"/>
      <c r="E475" s="70"/>
      <c r="F475" s="70"/>
      <c r="G475" s="70"/>
    </row>
    <row r="476" spans="1:7" x14ac:dyDescent="0.2">
      <c r="A476" s="70"/>
      <c r="B476" s="70"/>
      <c r="C476" s="70"/>
      <c r="D476" s="70"/>
      <c r="E476" s="70"/>
      <c r="F476" s="70"/>
      <c r="G476" s="70"/>
    </row>
    <row r="477" spans="1:7" x14ac:dyDescent="0.2">
      <c r="A477" s="70"/>
      <c r="B477" s="70"/>
      <c r="C477" s="70"/>
      <c r="D477" s="70"/>
      <c r="E477" s="70"/>
      <c r="F477" s="70"/>
      <c r="G477" s="70"/>
    </row>
    <row r="478" spans="1:7" x14ac:dyDescent="0.2">
      <c r="A478" s="70"/>
      <c r="B478" s="70"/>
      <c r="C478" s="70"/>
      <c r="D478" s="70"/>
      <c r="E478" s="70"/>
      <c r="F478" s="70"/>
      <c r="G478" s="70"/>
    </row>
    <row r="479" spans="1:7" x14ac:dyDescent="0.2">
      <c r="A479" s="70"/>
      <c r="B479" s="70"/>
      <c r="C479" s="70"/>
      <c r="D479" s="70"/>
      <c r="E479" s="70"/>
      <c r="F479" s="70"/>
      <c r="G479" s="70"/>
    </row>
    <row r="480" spans="1:7" x14ac:dyDescent="0.2">
      <c r="A480" s="70"/>
      <c r="B480" s="70"/>
      <c r="C480" s="70"/>
      <c r="D480" s="70"/>
      <c r="E480" s="70"/>
      <c r="F480" s="70"/>
      <c r="G480" s="70"/>
    </row>
    <row r="481" spans="1:7" x14ac:dyDescent="0.2">
      <c r="A481" s="70"/>
      <c r="B481" s="70"/>
      <c r="C481" s="70"/>
      <c r="D481" s="70"/>
      <c r="E481" s="70"/>
      <c r="F481" s="70"/>
      <c r="G481" s="70"/>
    </row>
    <row r="482" spans="1:7" x14ac:dyDescent="0.2">
      <c r="A482" s="70"/>
      <c r="B482" s="70"/>
      <c r="C482" s="70"/>
      <c r="D482" s="70"/>
      <c r="E482" s="70"/>
      <c r="F482" s="70"/>
      <c r="G482" s="70"/>
    </row>
    <row r="483" spans="1:7" x14ac:dyDescent="0.2">
      <c r="A483" s="70"/>
      <c r="B483" s="70"/>
      <c r="C483" s="70"/>
      <c r="D483" s="70"/>
      <c r="E483" s="70"/>
      <c r="F483" s="70"/>
      <c r="G483" s="70"/>
    </row>
    <row r="484" spans="1:7" x14ac:dyDescent="0.2">
      <c r="A484" s="70"/>
      <c r="B484" s="70"/>
      <c r="C484" s="70"/>
      <c r="D484" s="70"/>
      <c r="E484" s="70"/>
      <c r="F484" s="70"/>
      <c r="G484" s="70"/>
    </row>
    <row r="485" spans="1:7" x14ac:dyDescent="0.2">
      <c r="A485" s="70"/>
      <c r="B485" s="70"/>
      <c r="C485" s="70"/>
      <c r="D485" s="70"/>
      <c r="E485" s="70"/>
      <c r="F485" s="70"/>
      <c r="G485" s="70"/>
    </row>
    <row r="486" spans="1:7" x14ac:dyDescent="0.2">
      <c r="A486" s="70"/>
      <c r="B486" s="70"/>
      <c r="C486" s="70"/>
      <c r="D486" s="70"/>
      <c r="E486" s="70"/>
      <c r="F486" s="70"/>
      <c r="G486" s="70"/>
    </row>
    <row r="487" spans="1:7" x14ac:dyDescent="0.2">
      <c r="A487" s="70"/>
      <c r="B487" s="70"/>
      <c r="C487" s="70"/>
      <c r="D487" s="70"/>
      <c r="E487" s="70"/>
      <c r="F487" s="70"/>
      <c r="G487" s="70"/>
    </row>
    <row r="488" spans="1:7" x14ac:dyDescent="0.2">
      <c r="A488" s="70"/>
      <c r="B488" s="70"/>
      <c r="C488" s="70"/>
      <c r="D488" s="70"/>
      <c r="E488" s="70"/>
      <c r="F488" s="70"/>
      <c r="G488" s="70"/>
    </row>
    <row r="489" spans="1:7" x14ac:dyDescent="0.2">
      <c r="A489" s="70"/>
      <c r="B489" s="70"/>
      <c r="C489" s="70"/>
      <c r="D489" s="70"/>
      <c r="E489" s="70"/>
      <c r="F489" s="70"/>
      <c r="G489" s="70"/>
    </row>
    <row r="490" spans="1:7" x14ac:dyDescent="0.2">
      <c r="A490" s="70"/>
      <c r="B490" s="70"/>
      <c r="C490" s="70"/>
      <c r="D490" s="70"/>
      <c r="E490" s="70"/>
      <c r="F490" s="70"/>
      <c r="G490" s="70"/>
    </row>
    <row r="491" spans="1:7" x14ac:dyDescent="0.2">
      <c r="A491" s="70"/>
      <c r="B491" s="70"/>
      <c r="C491" s="70"/>
      <c r="D491" s="70"/>
      <c r="E491" s="70"/>
      <c r="F491" s="70"/>
      <c r="G491" s="70"/>
    </row>
    <row r="492" spans="1:7" x14ac:dyDescent="0.2">
      <c r="A492" s="70"/>
      <c r="B492" s="70"/>
      <c r="C492" s="70"/>
      <c r="D492" s="70"/>
      <c r="E492" s="70"/>
      <c r="F492" s="70"/>
      <c r="G492" s="70"/>
    </row>
    <row r="493" spans="1:7" x14ac:dyDescent="0.2">
      <c r="A493" s="70"/>
      <c r="B493" s="70"/>
      <c r="C493" s="70"/>
      <c r="D493" s="70"/>
      <c r="E493" s="70"/>
      <c r="F493" s="70"/>
      <c r="G493" s="70"/>
    </row>
    <row r="494" spans="1:7" x14ac:dyDescent="0.2">
      <c r="A494" s="70"/>
      <c r="B494" s="70"/>
      <c r="C494" s="70"/>
      <c r="D494" s="70"/>
      <c r="E494" s="70"/>
      <c r="F494" s="70"/>
      <c r="G494" s="70"/>
    </row>
    <row r="495" spans="1:7" x14ac:dyDescent="0.2">
      <c r="A495" s="70"/>
      <c r="B495" s="70"/>
      <c r="C495" s="70"/>
      <c r="D495" s="70"/>
      <c r="E495" s="70"/>
      <c r="F495" s="70"/>
      <c r="G495" s="70"/>
    </row>
    <row r="496" spans="1:7" x14ac:dyDescent="0.2">
      <c r="A496" s="70"/>
      <c r="B496" s="70"/>
      <c r="C496" s="70"/>
      <c r="D496" s="70"/>
      <c r="E496" s="70"/>
      <c r="F496" s="70"/>
      <c r="G496" s="70"/>
    </row>
    <row r="497" spans="1:7" x14ac:dyDescent="0.2">
      <c r="A497" s="70"/>
      <c r="B497" s="70"/>
      <c r="C497" s="70"/>
      <c r="D497" s="70"/>
      <c r="E497" s="70"/>
      <c r="F497" s="70"/>
      <c r="G497" s="70"/>
    </row>
    <row r="498" spans="1:7" x14ac:dyDescent="0.2">
      <c r="A498" s="70"/>
      <c r="B498" s="70"/>
      <c r="C498" s="70"/>
      <c r="D498" s="70"/>
      <c r="E498" s="70"/>
      <c r="F498" s="70"/>
      <c r="G498" s="70"/>
    </row>
    <row r="499" spans="1:7" x14ac:dyDescent="0.2">
      <c r="A499" s="70"/>
      <c r="B499" s="70"/>
      <c r="C499" s="70"/>
      <c r="D499" s="70"/>
      <c r="E499" s="70"/>
      <c r="F499" s="70"/>
      <c r="G499" s="70"/>
    </row>
    <row r="500" spans="1:7" x14ac:dyDescent="0.2">
      <c r="A500" s="70"/>
      <c r="B500" s="70"/>
      <c r="C500" s="70"/>
      <c r="D500" s="70"/>
      <c r="E500" s="70"/>
      <c r="F500" s="70"/>
      <c r="G500" s="70"/>
    </row>
    <row r="501" spans="1:7" x14ac:dyDescent="0.2">
      <c r="A501" s="70"/>
      <c r="B501" s="70"/>
      <c r="C501" s="70"/>
      <c r="D501" s="70"/>
      <c r="E501" s="70"/>
      <c r="F501" s="70"/>
      <c r="G501" s="70"/>
    </row>
    <row r="502" spans="1:7" x14ac:dyDescent="0.2">
      <c r="A502" s="70"/>
      <c r="B502" s="70"/>
      <c r="C502" s="70"/>
      <c r="D502" s="70"/>
      <c r="E502" s="70"/>
      <c r="F502" s="70"/>
      <c r="G502" s="70"/>
    </row>
    <row r="503" spans="1:7" x14ac:dyDescent="0.2">
      <c r="A503" s="70"/>
      <c r="B503" s="70"/>
      <c r="C503" s="70"/>
      <c r="D503" s="70"/>
      <c r="E503" s="70"/>
      <c r="F503" s="70"/>
      <c r="G503" s="70"/>
    </row>
    <row r="504" spans="1:7" x14ac:dyDescent="0.2">
      <c r="A504" s="70"/>
      <c r="B504" s="70"/>
      <c r="C504" s="70"/>
      <c r="D504" s="70"/>
      <c r="E504" s="70"/>
      <c r="F504" s="70"/>
      <c r="G504" s="70"/>
    </row>
    <row r="505" spans="1:7" x14ac:dyDescent="0.2">
      <c r="A505" s="70"/>
      <c r="B505" s="70"/>
      <c r="C505" s="70"/>
      <c r="D505" s="70"/>
      <c r="E505" s="70"/>
      <c r="F505" s="70"/>
      <c r="G505" s="70"/>
    </row>
    <row r="506" spans="1:7" x14ac:dyDescent="0.2">
      <c r="A506" s="70"/>
      <c r="B506" s="70"/>
      <c r="C506" s="70"/>
      <c r="D506" s="70"/>
      <c r="E506" s="70"/>
      <c r="F506" s="70"/>
      <c r="G506" s="70"/>
    </row>
    <row r="507" spans="1:7" x14ac:dyDescent="0.2">
      <c r="A507" s="70"/>
      <c r="B507" s="70"/>
      <c r="C507" s="70"/>
      <c r="D507" s="70"/>
      <c r="E507" s="70"/>
      <c r="F507" s="70"/>
      <c r="G507" s="70"/>
    </row>
    <row r="508" spans="1:7" x14ac:dyDescent="0.2">
      <c r="A508" s="70"/>
      <c r="B508" s="70"/>
      <c r="C508" s="70"/>
      <c r="D508" s="70"/>
      <c r="E508" s="70"/>
      <c r="F508" s="70"/>
      <c r="G508" s="70"/>
    </row>
    <row r="509" spans="1:7" x14ac:dyDescent="0.2">
      <c r="A509" s="70"/>
      <c r="B509" s="70"/>
      <c r="C509" s="70"/>
      <c r="D509" s="70"/>
      <c r="E509" s="70"/>
      <c r="F509" s="70"/>
      <c r="G509" s="70"/>
    </row>
    <row r="510" spans="1:7" x14ac:dyDescent="0.2">
      <c r="A510" s="70"/>
      <c r="B510" s="70"/>
      <c r="C510" s="70"/>
      <c r="D510" s="70"/>
      <c r="E510" s="70"/>
      <c r="F510" s="70"/>
      <c r="G510" s="70"/>
    </row>
    <row r="511" spans="1:7" x14ac:dyDescent="0.2">
      <c r="A511" s="70"/>
      <c r="B511" s="70"/>
      <c r="C511" s="70"/>
      <c r="D511" s="70"/>
      <c r="E511" s="70"/>
      <c r="F511" s="70"/>
      <c r="G511" s="70"/>
    </row>
    <row r="512" spans="1:7" x14ac:dyDescent="0.2">
      <c r="A512" s="70"/>
      <c r="B512" s="70"/>
      <c r="C512" s="70"/>
      <c r="D512" s="70"/>
      <c r="E512" s="70"/>
      <c r="F512" s="70"/>
      <c r="G512" s="70"/>
    </row>
    <row r="513" spans="1:7" x14ac:dyDescent="0.2">
      <c r="A513" s="70"/>
      <c r="B513" s="70"/>
      <c r="C513" s="70"/>
      <c r="D513" s="70"/>
      <c r="E513" s="70"/>
      <c r="F513" s="70"/>
      <c r="G513" s="70"/>
    </row>
    <row r="514" spans="1:7" x14ac:dyDescent="0.2">
      <c r="A514" s="70"/>
      <c r="B514" s="70"/>
      <c r="C514" s="70"/>
      <c r="D514" s="70"/>
      <c r="E514" s="70"/>
      <c r="F514" s="70"/>
      <c r="G514" s="70"/>
    </row>
    <row r="515" spans="1:7" x14ac:dyDescent="0.2">
      <c r="A515" s="70"/>
      <c r="B515" s="70"/>
      <c r="C515" s="70"/>
      <c r="D515" s="70"/>
      <c r="E515" s="70"/>
      <c r="F515" s="70"/>
      <c r="G515" s="70"/>
    </row>
    <row r="516" spans="1:7" x14ac:dyDescent="0.2">
      <c r="A516" s="70"/>
      <c r="B516" s="70"/>
      <c r="C516" s="70"/>
      <c r="D516" s="70"/>
      <c r="E516" s="70"/>
      <c r="F516" s="70"/>
      <c r="G516" s="70"/>
    </row>
    <row r="517" spans="1:7" x14ac:dyDescent="0.2">
      <c r="A517" s="70"/>
      <c r="B517" s="70"/>
      <c r="C517" s="70"/>
      <c r="D517" s="70"/>
      <c r="E517" s="70"/>
      <c r="F517" s="70"/>
      <c r="G517" s="70"/>
    </row>
    <row r="518" spans="1:7" x14ac:dyDescent="0.2">
      <c r="A518" s="70"/>
      <c r="B518" s="70"/>
      <c r="C518" s="70"/>
      <c r="D518" s="70"/>
      <c r="E518" s="70"/>
      <c r="F518" s="70"/>
      <c r="G518" s="70"/>
    </row>
    <row r="519" spans="1:7" x14ac:dyDescent="0.2">
      <c r="A519" s="70"/>
      <c r="B519" s="70"/>
      <c r="C519" s="70"/>
      <c r="D519" s="70"/>
      <c r="E519" s="70"/>
      <c r="F519" s="70"/>
      <c r="G519" s="70"/>
    </row>
    <row r="520" spans="1:7" x14ac:dyDescent="0.2">
      <c r="A520" s="70"/>
      <c r="B520" s="70"/>
      <c r="C520" s="70"/>
      <c r="D520" s="70"/>
      <c r="E520" s="70"/>
      <c r="F520" s="70"/>
      <c r="G520" s="70"/>
    </row>
    <row r="521" spans="1:7" x14ac:dyDescent="0.2">
      <c r="A521" s="70"/>
      <c r="B521" s="70"/>
      <c r="C521" s="70"/>
      <c r="D521" s="70"/>
      <c r="E521" s="70"/>
      <c r="F521" s="70"/>
      <c r="G521" s="70"/>
    </row>
    <row r="522" spans="1:7" x14ac:dyDescent="0.2">
      <c r="A522" s="70"/>
      <c r="B522" s="70"/>
      <c r="C522" s="70"/>
      <c r="D522" s="70"/>
      <c r="E522" s="70"/>
      <c r="F522" s="70"/>
      <c r="G522" s="70"/>
    </row>
    <row r="523" spans="1:7" x14ac:dyDescent="0.2">
      <c r="A523" s="70"/>
      <c r="B523" s="70"/>
      <c r="C523" s="70"/>
      <c r="D523" s="70"/>
      <c r="E523" s="70"/>
      <c r="F523" s="70"/>
      <c r="G523" s="70"/>
    </row>
    <row r="524" spans="1:7" x14ac:dyDescent="0.2">
      <c r="A524" s="70"/>
      <c r="B524" s="70"/>
      <c r="C524" s="70"/>
      <c r="D524" s="70"/>
      <c r="E524" s="70"/>
      <c r="F524" s="70"/>
      <c r="G524" s="70"/>
    </row>
    <row r="525" spans="1:7" x14ac:dyDescent="0.2">
      <c r="A525" s="70"/>
      <c r="B525" s="70"/>
      <c r="C525" s="70"/>
      <c r="D525" s="70"/>
      <c r="E525" s="70"/>
      <c r="F525" s="70"/>
      <c r="G525" s="70"/>
    </row>
    <row r="526" spans="1:7" x14ac:dyDescent="0.2">
      <c r="A526" s="70"/>
      <c r="B526" s="70"/>
      <c r="C526" s="70"/>
      <c r="D526" s="70"/>
      <c r="E526" s="70"/>
      <c r="F526" s="70"/>
      <c r="G526" s="70"/>
    </row>
    <row r="527" spans="1:7" x14ac:dyDescent="0.2">
      <c r="A527" s="70"/>
      <c r="B527" s="70"/>
      <c r="C527" s="70"/>
      <c r="D527" s="70"/>
      <c r="E527" s="70"/>
      <c r="F527" s="70"/>
      <c r="G527" s="70"/>
    </row>
    <row r="528" spans="1:7" x14ac:dyDescent="0.2">
      <c r="A528" s="70"/>
      <c r="B528" s="70"/>
      <c r="C528" s="70"/>
      <c r="D528" s="70"/>
      <c r="E528" s="70"/>
      <c r="F528" s="70"/>
      <c r="G528" s="70"/>
    </row>
    <row r="529" spans="1:7" x14ac:dyDescent="0.2">
      <c r="A529" s="70"/>
      <c r="B529" s="70"/>
      <c r="C529" s="70"/>
      <c r="D529" s="70"/>
      <c r="E529" s="70"/>
      <c r="F529" s="70"/>
      <c r="G529" s="70"/>
    </row>
    <row r="530" spans="1:7" x14ac:dyDescent="0.2">
      <c r="A530" s="70"/>
      <c r="B530" s="70"/>
      <c r="C530" s="70"/>
      <c r="D530" s="70"/>
      <c r="E530" s="70"/>
      <c r="F530" s="70"/>
      <c r="G530" s="70"/>
    </row>
    <row r="531" spans="1:7" x14ac:dyDescent="0.2">
      <c r="A531" s="70"/>
      <c r="B531" s="70"/>
      <c r="C531" s="70"/>
      <c r="D531" s="70"/>
      <c r="E531" s="70"/>
      <c r="F531" s="70"/>
      <c r="G531" s="70"/>
    </row>
    <row r="532" spans="1:7" x14ac:dyDescent="0.2">
      <c r="A532" s="70"/>
      <c r="B532" s="70"/>
      <c r="C532" s="70"/>
      <c r="D532" s="70"/>
      <c r="E532" s="70"/>
      <c r="F532" s="70"/>
      <c r="G532" s="70"/>
    </row>
    <row r="533" spans="1:7" x14ac:dyDescent="0.2">
      <c r="A533" s="70"/>
      <c r="B533" s="70"/>
      <c r="C533" s="70"/>
      <c r="D533" s="70"/>
      <c r="E533" s="70"/>
      <c r="F533" s="70"/>
      <c r="G533" s="70"/>
    </row>
    <row r="534" spans="1:7" x14ac:dyDescent="0.2">
      <c r="A534" s="70"/>
      <c r="B534" s="70"/>
      <c r="C534" s="70"/>
      <c r="D534" s="70"/>
      <c r="E534" s="70"/>
      <c r="F534" s="70"/>
      <c r="G534" s="70"/>
    </row>
    <row r="535" spans="1:7" x14ac:dyDescent="0.2">
      <c r="A535" s="70"/>
      <c r="B535" s="70"/>
      <c r="C535" s="70"/>
      <c r="D535" s="70"/>
      <c r="E535" s="70"/>
      <c r="F535" s="70"/>
      <c r="G535" s="70"/>
    </row>
    <row r="536" spans="1:7" x14ac:dyDescent="0.2">
      <c r="A536" s="70"/>
      <c r="B536" s="70"/>
      <c r="C536" s="70"/>
      <c r="D536" s="70"/>
      <c r="E536" s="70"/>
      <c r="F536" s="70"/>
      <c r="G536" s="70"/>
    </row>
    <row r="537" spans="1:7" x14ac:dyDescent="0.2">
      <c r="A537" s="70"/>
      <c r="B537" s="70"/>
      <c r="C537" s="70"/>
      <c r="D537" s="70"/>
      <c r="E537" s="70"/>
      <c r="F537" s="70"/>
      <c r="G537" s="70"/>
    </row>
    <row r="538" spans="1:7" x14ac:dyDescent="0.2">
      <c r="A538" s="70"/>
      <c r="B538" s="70"/>
      <c r="C538" s="70"/>
      <c r="D538" s="70"/>
      <c r="E538" s="70"/>
      <c r="F538" s="70"/>
      <c r="G538" s="70"/>
    </row>
    <row r="539" spans="1:7" x14ac:dyDescent="0.2">
      <c r="A539" s="70"/>
      <c r="B539" s="70"/>
      <c r="C539" s="70"/>
      <c r="D539" s="70"/>
      <c r="E539" s="70"/>
      <c r="F539" s="70"/>
      <c r="G539" s="70"/>
    </row>
    <row r="540" spans="1:7" x14ac:dyDescent="0.2">
      <c r="A540" s="70"/>
      <c r="B540" s="70"/>
      <c r="C540" s="70"/>
      <c r="D540" s="70"/>
      <c r="E540" s="70"/>
      <c r="F540" s="70"/>
      <c r="G540" s="70"/>
    </row>
    <row r="541" spans="1:7" x14ac:dyDescent="0.2">
      <c r="A541" s="70"/>
      <c r="B541" s="70"/>
      <c r="C541" s="70"/>
      <c r="D541" s="70"/>
      <c r="E541" s="70"/>
      <c r="F541" s="70"/>
      <c r="G541" s="70"/>
    </row>
    <row r="542" spans="1:7" x14ac:dyDescent="0.2">
      <c r="A542" s="70"/>
      <c r="B542" s="70"/>
      <c r="C542" s="70"/>
      <c r="D542" s="70"/>
      <c r="E542" s="70"/>
      <c r="F542" s="70"/>
      <c r="G542" s="70"/>
    </row>
    <row r="543" spans="1:7" x14ac:dyDescent="0.2">
      <c r="A543" s="70"/>
      <c r="B543" s="70"/>
      <c r="C543" s="70"/>
      <c r="D543" s="70"/>
      <c r="E543" s="70"/>
      <c r="F543" s="70"/>
      <c r="G543" s="70"/>
    </row>
    <row r="544" spans="1:7" x14ac:dyDescent="0.2">
      <c r="A544" s="70"/>
      <c r="B544" s="70"/>
      <c r="C544" s="70"/>
      <c r="D544" s="70"/>
      <c r="E544" s="70"/>
      <c r="F544" s="70"/>
      <c r="G544" s="70"/>
    </row>
    <row r="545" spans="1:7" x14ac:dyDescent="0.2">
      <c r="A545" s="70"/>
      <c r="B545" s="70"/>
      <c r="C545" s="70"/>
      <c r="D545" s="70"/>
      <c r="E545" s="70"/>
      <c r="F545" s="70"/>
      <c r="G545" s="70"/>
    </row>
    <row r="546" spans="1:7" x14ac:dyDescent="0.2">
      <c r="A546" s="70"/>
      <c r="B546" s="70"/>
      <c r="C546" s="70"/>
      <c r="D546" s="70"/>
      <c r="E546" s="70"/>
      <c r="F546" s="70"/>
      <c r="G546" s="70"/>
    </row>
    <row r="547" spans="1:7" x14ac:dyDescent="0.2">
      <c r="A547" s="70"/>
      <c r="B547" s="70"/>
      <c r="C547" s="70"/>
      <c r="D547" s="70"/>
      <c r="E547" s="70"/>
      <c r="F547" s="70"/>
      <c r="G547" s="70"/>
    </row>
    <row r="548" spans="1:7" x14ac:dyDescent="0.2">
      <c r="A548" s="70"/>
      <c r="B548" s="70"/>
      <c r="C548" s="70"/>
      <c r="D548" s="70"/>
      <c r="E548" s="70"/>
      <c r="F548" s="70"/>
      <c r="G548" s="70"/>
    </row>
    <row r="549" spans="1:7" x14ac:dyDescent="0.2">
      <c r="A549" s="70"/>
      <c r="B549" s="70"/>
      <c r="C549" s="70"/>
      <c r="D549" s="70"/>
      <c r="E549" s="70"/>
      <c r="F549" s="70"/>
      <c r="G549" s="70"/>
    </row>
    <row r="550" spans="1:7" x14ac:dyDescent="0.2">
      <c r="A550" s="70"/>
      <c r="B550" s="70"/>
      <c r="C550" s="70"/>
      <c r="D550" s="70"/>
      <c r="E550" s="70"/>
      <c r="F550" s="70"/>
      <c r="G550" s="70"/>
    </row>
    <row r="551" spans="1:7" x14ac:dyDescent="0.2">
      <c r="A551" s="70"/>
      <c r="B551" s="70"/>
      <c r="C551" s="70"/>
      <c r="D551" s="70"/>
      <c r="E551" s="70"/>
      <c r="F551" s="70"/>
      <c r="G551" s="70"/>
    </row>
    <row r="552" spans="1:7" x14ac:dyDescent="0.2">
      <c r="A552" s="70"/>
      <c r="B552" s="70"/>
      <c r="C552" s="70"/>
      <c r="D552" s="70"/>
      <c r="E552" s="70"/>
      <c r="F552" s="70"/>
      <c r="G552" s="70"/>
    </row>
    <row r="553" spans="1:7" x14ac:dyDescent="0.2">
      <c r="A553" s="70"/>
      <c r="B553" s="70"/>
      <c r="C553" s="70"/>
      <c r="D553" s="70"/>
      <c r="E553" s="70"/>
      <c r="F553" s="70"/>
      <c r="G553" s="70"/>
    </row>
    <row r="554" spans="1:7" x14ac:dyDescent="0.2">
      <c r="A554" s="70"/>
      <c r="B554" s="70"/>
      <c r="C554" s="70"/>
      <c r="D554" s="70"/>
      <c r="E554" s="70"/>
      <c r="F554" s="70"/>
      <c r="G554" s="70"/>
    </row>
    <row r="555" spans="1:7" x14ac:dyDescent="0.2">
      <c r="A555" s="70"/>
      <c r="B555" s="70"/>
      <c r="C555" s="70"/>
      <c r="D555" s="70"/>
      <c r="E555" s="70"/>
      <c r="F555" s="70"/>
      <c r="G555" s="70"/>
    </row>
    <row r="556" spans="1:7" x14ac:dyDescent="0.2">
      <c r="A556" s="70"/>
      <c r="B556" s="70"/>
      <c r="C556" s="70"/>
      <c r="D556" s="70"/>
      <c r="E556" s="70"/>
      <c r="F556" s="70"/>
      <c r="G556" s="70"/>
    </row>
    <row r="557" spans="1:7" x14ac:dyDescent="0.2">
      <c r="A557" s="70"/>
      <c r="B557" s="70"/>
      <c r="C557" s="70"/>
      <c r="D557" s="70"/>
      <c r="E557" s="70"/>
      <c r="F557" s="70"/>
      <c r="G557" s="70"/>
    </row>
    <row r="558" spans="1:7" x14ac:dyDescent="0.2">
      <c r="A558" s="70"/>
      <c r="B558" s="70"/>
      <c r="C558" s="70"/>
      <c r="D558" s="70"/>
      <c r="E558" s="70"/>
      <c r="F558" s="70"/>
      <c r="G558" s="70"/>
    </row>
    <row r="559" spans="1:7" x14ac:dyDescent="0.2">
      <c r="A559" s="70"/>
      <c r="B559" s="70"/>
      <c r="C559" s="70"/>
      <c r="D559" s="70"/>
      <c r="E559" s="70"/>
      <c r="F559" s="70"/>
      <c r="G559" s="70"/>
    </row>
    <row r="560" spans="1:7" x14ac:dyDescent="0.2">
      <c r="A560" s="70"/>
      <c r="B560" s="70"/>
      <c r="C560" s="70"/>
      <c r="D560" s="70"/>
      <c r="E560" s="70"/>
      <c r="F560" s="70"/>
      <c r="G560" s="70"/>
    </row>
    <row r="561" spans="1:7" x14ac:dyDescent="0.2">
      <c r="A561" s="70"/>
      <c r="B561" s="70"/>
      <c r="C561" s="70"/>
      <c r="D561" s="70"/>
      <c r="E561" s="70"/>
      <c r="F561" s="70"/>
      <c r="G561" s="70"/>
    </row>
    <row r="562" spans="1:7" x14ac:dyDescent="0.2">
      <c r="A562" s="70"/>
      <c r="B562" s="70"/>
      <c r="C562" s="70"/>
      <c r="D562" s="70"/>
      <c r="E562" s="70"/>
      <c r="F562" s="70"/>
      <c r="G562" s="70"/>
    </row>
    <row r="563" spans="1:7" x14ac:dyDescent="0.2">
      <c r="A563" s="70"/>
      <c r="B563" s="70"/>
      <c r="C563" s="70"/>
      <c r="D563" s="70"/>
      <c r="E563" s="70"/>
      <c r="F563" s="70"/>
      <c r="G563" s="70"/>
    </row>
    <row r="564" spans="1:7" x14ac:dyDescent="0.2">
      <c r="A564" s="70"/>
      <c r="B564" s="70"/>
      <c r="C564" s="70"/>
      <c r="D564" s="70"/>
      <c r="E564" s="70"/>
      <c r="F564" s="70"/>
      <c r="G564" s="70"/>
    </row>
    <row r="565" spans="1:7" x14ac:dyDescent="0.2">
      <c r="A565" s="70"/>
      <c r="B565" s="70"/>
      <c r="C565" s="70"/>
      <c r="D565" s="70"/>
      <c r="E565" s="70"/>
      <c r="F565" s="70"/>
      <c r="G565" s="70"/>
    </row>
    <row r="566" spans="1:7" x14ac:dyDescent="0.2">
      <c r="A566" s="70"/>
      <c r="B566" s="70"/>
      <c r="C566" s="70"/>
      <c r="D566" s="70"/>
      <c r="E566" s="70"/>
      <c r="F566" s="70"/>
      <c r="G566" s="70"/>
    </row>
    <row r="567" spans="1:7" x14ac:dyDescent="0.2">
      <c r="A567" s="70"/>
      <c r="B567" s="70"/>
      <c r="C567" s="70"/>
      <c r="D567" s="70"/>
      <c r="E567" s="70"/>
      <c r="F567" s="70"/>
      <c r="G567" s="70"/>
    </row>
    <row r="568" spans="1:7" x14ac:dyDescent="0.2">
      <c r="A568" s="70"/>
      <c r="B568" s="70"/>
      <c r="C568" s="70"/>
      <c r="D568" s="70"/>
      <c r="E568" s="70"/>
      <c r="F568" s="70"/>
      <c r="G568" s="70"/>
    </row>
    <row r="569" spans="1:7" x14ac:dyDescent="0.2">
      <c r="A569" s="70"/>
      <c r="B569" s="70"/>
      <c r="C569" s="70"/>
      <c r="D569" s="70"/>
      <c r="E569" s="70"/>
      <c r="F569" s="70"/>
      <c r="G569" s="70"/>
    </row>
    <row r="570" spans="1:7" x14ac:dyDescent="0.2">
      <c r="A570" s="70"/>
      <c r="B570" s="70"/>
      <c r="C570" s="70"/>
      <c r="D570" s="70"/>
      <c r="E570" s="70"/>
      <c r="F570" s="70"/>
      <c r="G570" s="70"/>
    </row>
    <row r="571" spans="1:7" x14ac:dyDescent="0.2">
      <c r="A571" s="70"/>
      <c r="B571" s="70"/>
      <c r="C571" s="70"/>
      <c r="D571" s="70"/>
      <c r="E571" s="70"/>
      <c r="F571" s="70"/>
      <c r="G571" s="70"/>
    </row>
    <row r="572" spans="1:7" x14ac:dyDescent="0.2">
      <c r="A572" s="70"/>
      <c r="B572" s="70"/>
      <c r="C572" s="70"/>
      <c r="D572" s="70"/>
      <c r="E572" s="70"/>
      <c r="F572" s="70"/>
      <c r="G572" s="70"/>
    </row>
    <row r="573" spans="1:7" x14ac:dyDescent="0.2">
      <c r="A573" s="70"/>
      <c r="B573" s="70"/>
      <c r="C573" s="70"/>
      <c r="D573" s="70"/>
      <c r="E573" s="70"/>
      <c r="F573" s="70"/>
      <c r="G573" s="70"/>
    </row>
    <row r="574" spans="1:7" x14ac:dyDescent="0.2">
      <c r="A574" s="70"/>
      <c r="B574" s="70"/>
      <c r="C574" s="70"/>
      <c r="D574" s="70"/>
      <c r="E574" s="70"/>
      <c r="F574" s="70"/>
      <c r="G574" s="70"/>
    </row>
    <row r="575" spans="1:7" x14ac:dyDescent="0.2">
      <c r="A575" s="70"/>
      <c r="B575" s="70"/>
      <c r="C575" s="70"/>
      <c r="D575" s="70"/>
      <c r="E575" s="70"/>
      <c r="F575" s="70"/>
      <c r="G575" s="70"/>
    </row>
    <row r="576" spans="1:7" x14ac:dyDescent="0.2">
      <c r="A576" s="70"/>
      <c r="B576" s="70"/>
      <c r="C576" s="70"/>
      <c r="D576" s="70"/>
      <c r="E576" s="70"/>
      <c r="F576" s="70"/>
      <c r="G576" s="70"/>
    </row>
    <row r="577" spans="1:7" x14ac:dyDescent="0.2">
      <c r="A577" s="70"/>
      <c r="B577" s="70"/>
      <c r="C577" s="70"/>
      <c r="D577" s="70"/>
      <c r="E577" s="70"/>
      <c r="F577" s="70"/>
      <c r="G577" s="70"/>
    </row>
    <row r="578" spans="1:7" x14ac:dyDescent="0.2">
      <c r="A578" s="70"/>
      <c r="B578" s="70"/>
      <c r="C578" s="70"/>
      <c r="D578" s="70"/>
      <c r="E578" s="70"/>
      <c r="F578" s="70"/>
      <c r="G578" s="70"/>
    </row>
    <row r="579" spans="1:7" x14ac:dyDescent="0.2">
      <c r="A579" s="70"/>
      <c r="B579" s="70"/>
      <c r="C579" s="70"/>
      <c r="D579" s="70"/>
      <c r="E579" s="70"/>
      <c r="F579" s="70"/>
      <c r="G579" s="70"/>
    </row>
    <row r="580" spans="1:7" x14ac:dyDescent="0.2">
      <c r="A580" s="70"/>
      <c r="B580" s="70"/>
      <c r="C580" s="70"/>
      <c r="D580" s="70"/>
      <c r="E580" s="70"/>
      <c r="F580" s="70"/>
      <c r="G580" s="70"/>
    </row>
    <row r="581" spans="1:7" x14ac:dyDescent="0.2">
      <c r="A581" s="70"/>
      <c r="B581" s="70"/>
      <c r="C581" s="70"/>
      <c r="D581" s="70"/>
      <c r="E581" s="70"/>
      <c r="F581" s="70"/>
      <c r="G581" s="70"/>
    </row>
    <row r="582" spans="1:7" x14ac:dyDescent="0.2">
      <c r="A582" s="70"/>
      <c r="B582" s="70"/>
      <c r="C582" s="70"/>
      <c r="D582" s="70"/>
      <c r="E582" s="70"/>
      <c r="F582" s="70"/>
      <c r="G582" s="70"/>
    </row>
    <row r="583" spans="1:7" x14ac:dyDescent="0.2">
      <c r="A583" s="70"/>
      <c r="B583" s="70"/>
      <c r="C583" s="70"/>
      <c r="D583" s="70"/>
      <c r="E583" s="70"/>
      <c r="F583" s="70"/>
      <c r="G583" s="70"/>
    </row>
    <row r="584" spans="1:7" x14ac:dyDescent="0.2">
      <c r="A584" s="70"/>
      <c r="B584" s="70"/>
      <c r="C584" s="70"/>
      <c r="D584" s="70"/>
      <c r="E584" s="70"/>
      <c r="F584" s="70"/>
      <c r="G584" s="70"/>
    </row>
    <row r="585" spans="1:7" x14ac:dyDescent="0.2">
      <c r="A585" s="70"/>
      <c r="B585" s="70"/>
      <c r="C585" s="70"/>
      <c r="D585" s="70"/>
      <c r="E585" s="70"/>
      <c r="F585" s="70"/>
      <c r="G585" s="70"/>
    </row>
    <row r="586" spans="1:7" x14ac:dyDescent="0.2">
      <c r="A586" s="70"/>
      <c r="B586" s="70"/>
      <c r="C586" s="70"/>
      <c r="D586" s="70"/>
      <c r="E586" s="70"/>
      <c r="F586" s="70"/>
      <c r="G586" s="70"/>
    </row>
    <row r="587" spans="1:7" x14ac:dyDescent="0.2">
      <c r="A587" s="70"/>
      <c r="B587" s="70"/>
      <c r="C587" s="70"/>
      <c r="D587" s="70"/>
      <c r="E587" s="70"/>
      <c r="F587" s="70"/>
      <c r="G587" s="70"/>
    </row>
    <row r="588" spans="1:7" x14ac:dyDescent="0.2">
      <c r="A588" s="70"/>
      <c r="B588" s="70"/>
      <c r="C588" s="70"/>
      <c r="D588" s="70"/>
      <c r="E588" s="70"/>
      <c r="F588" s="70"/>
      <c r="G588" s="70"/>
    </row>
    <row r="589" spans="1:7" x14ac:dyDescent="0.2">
      <c r="A589" s="70"/>
      <c r="B589" s="70"/>
      <c r="C589" s="70"/>
      <c r="D589" s="70"/>
      <c r="E589" s="70"/>
      <c r="F589" s="70"/>
      <c r="G589" s="70"/>
    </row>
    <row r="590" spans="1:7" x14ac:dyDescent="0.2">
      <c r="A590" s="70"/>
      <c r="B590" s="70"/>
      <c r="C590" s="70"/>
      <c r="D590" s="70"/>
      <c r="E590" s="70"/>
      <c r="F590" s="70"/>
      <c r="G590" s="70"/>
    </row>
    <row r="591" spans="1:7" x14ac:dyDescent="0.2">
      <c r="A591" s="70"/>
      <c r="B591" s="70"/>
      <c r="C591" s="70"/>
      <c r="D591" s="70"/>
      <c r="E591" s="70"/>
      <c r="F591" s="70"/>
      <c r="G591" s="70"/>
    </row>
    <row r="592" spans="1:7" x14ac:dyDescent="0.2">
      <c r="A592" s="70"/>
      <c r="B592" s="70"/>
      <c r="C592" s="70"/>
      <c r="D592" s="70"/>
      <c r="E592" s="70"/>
      <c r="F592" s="70"/>
      <c r="G592" s="70"/>
    </row>
    <row r="593" spans="1:7" x14ac:dyDescent="0.2">
      <c r="A593" s="70"/>
      <c r="B593" s="70"/>
      <c r="C593" s="70"/>
      <c r="D593" s="70"/>
      <c r="E593" s="70"/>
      <c r="F593" s="70"/>
      <c r="G593" s="70"/>
    </row>
    <row r="594" spans="1:7" x14ac:dyDescent="0.2">
      <c r="A594" s="70"/>
      <c r="B594" s="70"/>
      <c r="C594" s="70"/>
      <c r="D594" s="70"/>
      <c r="E594" s="70"/>
      <c r="F594" s="70"/>
      <c r="G594" s="70"/>
    </row>
    <row r="595" spans="1:7" x14ac:dyDescent="0.2">
      <c r="A595" s="70"/>
      <c r="B595" s="70"/>
      <c r="C595" s="70"/>
      <c r="D595" s="70"/>
      <c r="E595" s="70"/>
      <c r="F595" s="70"/>
      <c r="G595" s="70"/>
    </row>
    <row r="596" spans="1:7" x14ac:dyDescent="0.2">
      <c r="A596" s="70"/>
      <c r="B596" s="70"/>
      <c r="C596" s="70"/>
      <c r="D596" s="70"/>
      <c r="E596" s="70"/>
      <c r="F596" s="70"/>
      <c r="G596" s="70"/>
    </row>
    <row r="597" spans="1:7" x14ac:dyDescent="0.2">
      <c r="A597" s="70"/>
      <c r="B597" s="70"/>
      <c r="C597" s="70"/>
      <c r="D597" s="70"/>
      <c r="E597" s="70"/>
      <c r="F597" s="70"/>
      <c r="G597" s="70"/>
    </row>
    <row r="598" spans="1:7" x14ac:dyDescent="0.2">
      <c r="A598" s="70"/>
      <c r="B598" s="70"/>
      <c r="C598" s="70"/>
      <c r="D598" s="70"/>
      <c r="E598" s="70"/>
      <c r="F598" s="70"/>
      <c r="G598" s="70"/>
    </row>
    <row r="599" spans="1:7" x14ac:dyDescent="0.2">
      <c r="A599" s="70"/>
      <c r="B599" s="70"/>
      <c r="C599" s="70"/>
      <c r="D599" s="70"/>
      <c r="E599" s="70"/>
      <c r="F599" s="70"/>
      <c r="G599" s="70"/>
    </row>
    <row r="600" spans="1:7" x14ac:dyDescent="0.2">
      <c r="A600" s="70"/>
      <c r="B600" s="70"/>
      <c r="C600" s="70"/>
      <c r="D600" s="70"/>
      <c r="E600" s="70"/>
      <c r="F600" s="70"/>
      <c r="G600" s="70"/>
    </row>
    <row r="601" spans="1:7" x14ac:dyDescent="0.2">
      <c r="A601" s="70"/>
      <c r="B601" s="70"/>
      <c r="C601" s="70"/>
      <c r="D601" s="70"/>
      <c r="E601" s="70"/>
      <c r="F601" s="70"/>
      <c r="G601" s="70"/>
    </row>
    <row r="602" spans="1:7" x14ac:dyDescent="0.2">
      <c r="A602" s="70"/>
      <c r="B602" s="70"/>
      <c r="C602" s="70"/>
      <c r="D602" s="70"/>
      <c r="E602" s="70"/>
      <c r="F602" s="70"/>
      <c r="G602" s="70"/>
    </row>
    <row r="603" spans="1:7" x14ac:dyDescent="0.2">
      <c r="A603" s="70"/>
      <c r="B603" s="70"/>
      <c r="C603" s="70"/>
      <c r="D603" s="70"/>
      <c r="E603" s="70"/>
      <c r="F603" s="70"/>
      <c r="G603" s="70"/>
    </row>
    <row r="604" spans="1:7" x14ac:dyDescent="0.2">
      <c r="A604" s="70"/>
      <c r="B604" s="70"/>
      <c r="C604" s="70"/>
      <c r="D604" s="70"/>
      <c r="E604" s="70"/>
      <c r="F604" s="70"/>
      <c r="G604" s="70"/>
    </row>
    <row r="605" spans="1:7" x14ac:dyDescent="0.2">
      <c r="A605" s="70"/>
      <c r="B605" s="70"/>
      <c r="C605" s="70"/>
      <c r="D605" s="70"/>
      <c r="E605" s="70"/>
      <c r="F605" s="70"/>
      <c r="G605" s="70"/>
    </row>
    <row r="606" spans="1:7" x14ac:dyDescent="0.2">
      <c r="A606" s="70"/>
      <c r="B606" s="70"/>
      <c r="C606" s="70"/>
      <c r="D606" s="70"/>
      <c r="E606" s="70"/>
      <c r="F606" s="70"/>
      <c r="G606" s="70"/>
    </row>
    <row r="607" spans="1:7" x14ac:dyDescent="0.2">
      <c r="A607" s="70"/>
      <c r="B607" s="70"/>
      <c r="C607" s="70"/>
      <c r="D607" s="70"/>
      <c r="E607" s="70"/>
      <c r="F607" s="70"/>
      <c r="G607" s="70"/>
    </row>
    <row r="608" spans="1:7" x14ac:dyDescent="0.2">
      <c r="A608" s="70"/>
      <c r="B608" s="70"/>
      <c r="C608" s="70"/>
      <c r="D608" s="70"/>
      <c r="E608" s="70"/>
      <c r="F608" s="70"/>
      <c r="G608" s="70"/>
    </row>
    <row r="609" spans="1:7" x14ac:dyDescent="0.2">
      <c r="A609" s="70"/>
      <c r="B609" s="70"/>
      <c r="C609" s="70"/>
      <c r="D609" s="70"/>
      <c r="E609" s="70"/>
      <c r="F609" s="70"/>
      <c r="G609" s="70"/>
    </row>
    <row r="610" spans="1:7" x14ac:dyDescent="0.2">
      <c r="A610" s="70"/>
      <c r="B610" s="70"/>
      <c r="C610" s="70"/>
      <c r="D610" s="70"/>
      <c r="E610" s="70"/>
      <c r="F610" s="70"/>
      <c r="G610" s="70"/>
    </row>
    <row r="611" spans="1:7" x14ac:dyDescent="0.2">
      <c r="A611" s="70"/>
      <c r="B611" s="70"/>
      <c r="C611" s="70"/>
      <c r="D611" s="70"/>
      <c r="E611" s="70"/>
      <c r="F611" s="70"/>
      <c r="G611" s="70"/>
    </row>
    <row r="612" spans="1:7" x14ac:dyDescent="0.2">
      <c r="A612" s="70"/>
      <c r="B612" s="70"/>
      <c r="C612" s="70"/>
      <c r="D612" s="70"/>
      <c r="E612" s="70"/>
      <c r="F612" s="70"/>
      <c r="G612" s="70"/>
    </row>
    <row r="613" spans="1:7" x14ac:dyDescent="0.2">
      <c r="A613" s="70"/>
      <c r="B613" s="70"/>
      <c r="C613" s="70"/>
      <c r="D613" s="70"/>
      <c r="E613" s="70"/>
      <c r="F613" s="70"/>
      <c r="G613" s="70"/>
    </row>
    <row r="614" spans="1:7" x14ac:dyDescent="0.2">
      <c r="A614" s="70"/>
      <c r="B614" s="70"/>
      <c r="C614" s="70"/>
      <c r="D614" s="70"/>
      <c r="E614" s="70"/>
      <c r="F614" s="70"/>
      <c r="G614" s="70"/>
    </row>
    <row r="615" spans="1:7" x14ac:dyDescent="0.2">
      <c r="A615" s="70"/>
      <c r="B615" s="70"/>
      <c r="C615" s="70"/>
      <c r="D615" s="70"/>
      <c r="E615" s="70"/>
      <c r="F615" s="70"/>
      <c r="G615" s="70"/>
    </row>
    <row r="616" spans="1:7" x14ac:dyDescent="0.2">
      <c r="A616" s="70"/>
      <c r="B616" s="70"/>
      <c r="C616" s="70"/>
      <c r="D616" s="70"/>
      <c r="E616" s="70"/>
      <c r="F616" s="70"/>
      <c r="G616" s="70"/>
    </row>
    <row r="617" spans="1:7" x14ac:dyDescent="0.2">
      <c r="A617" s="70"/>
      <c r="B617" s="70"/>
      <c r="C617" s="70"/>
      <c r="D617" s="70"/>
      <c r="E617" s="70"/>
      <c r="F617" s="70"/>
      <c r="G617" s="70"/>
    </row>
    <row r="618" spans="1:7" x14ac:dyDescent="0.2">
      <c r="A618" s="70"/>
      <c r="B618" s="70"/>
      <c r="C618" s="70"/>
      <c r="D618" s="70"/>
      <c r="E618" s="70"/>
      <c r="F618" s="70"/>
      <c r="G618" s="70"/>
    </row>
    <row r="619" spans="1:7" x14ac:dyDescent="0.2">
      <c r="A619" s="70"/>
      <c r="B619" s="70"/>
      <c r="C619" s="70"/>
      <c r="D619" s="70"/>
      <c r="E619" s="70"/>
      <c r="F619" s="70"/>
      <c r="G619" s="70"/>
    </row>
    <row r="620" spans="1:7" x14ac:dyDescent="0.2">
      <c r="A620" s="70"/>
      <c r="B620" s="70"/>
      <c r="C620" s="70"/>
      <c r="D620" s="70"/>
      <c r="E620" s="70"/>
      <c r="F620" s="70"/>
      <c r="G620" s="70"/>
    </row>
    <row r="621" spans="1:7" x14ac:dyDescent="0.2">
      <c r="A621" s="70"/>
      <c r="B621" s="70"/>
      <c r="C621" s="70"/>
      <c r="D621" s="70"/>
      <c r="E621" s="70"/>
      <c r="F621" s="70"/>
      <c r="G621" s="70"/>
    </row>
    <row r="622" spans="1:7" x14ac:dyDescent="0.2">
      <c r="A622" s="70"/>
      <c r="B622" s="70"/>
      <c r="C622" s="70"/>
      <c r="D622" s="70"/>
      <c r="E622" s="70"/>
      <c r="F622" s="70"/>
      <c r="G622" s="70"/>
    </row>
    <row r="623" spans="1:7" x14ac:dyDescent="0.2">
      <c r="A623" s="70"/>
      <c r="B623" s="70"/>
      <c r="C623" s="70"/>
      <c r="D623" s="70"/>
      <c r="E623" s="70"/>
      <c r="F623" s="70"/>
      <c r="G623" s="70"/>
    </row>
    <row r="624" spans="1:7" x14ac:dyDescent="0.2">
      <c r="A624" s="70"/>
      <c r="B624" s="70"/>
      <c r="C624" s="70"/>
      <c r="D624" s="70"/>
      <c r="E624" s="70"/>
      <c r="F624" s="70"/>
      <c r="G624" s="70"/>
    </row>
    <row r="625" spans="1:7" x14ac:dyDescent="0.2">
      <c r="A625" s="70"/>
      <c r="B625" s="70"/>
      <c r="C625" s="70"/>
      <c r="D625" s="70"/>
      <c r="E625" s="70"/>
      <c r="F625" s="70"/>
      <c r="G625" s="70"/>
    </row>
    <row r="626" spans="1:7" x14ac:dyDescent="0.2">
      <c r="A626" s="70"/>
      <c r="B626" s="70"/>
      <c r="C626" s="70"/>
      <c r="D626" s="70"/>
      <c r="E626" s="70"/>
      <c r="F626" s="70"/>
      <c r="G626" s="70"/>
    </row>
    <row r="627" spans="1:7" x14ac:dyDescent="0.2">
      <c r="A627" s="70"/>
      <c r="B627" s="70"/>
      <c r="C627" s="70"/>
      <c r="D627" s="70"/>
      <c r="E627" s="70"/>
      <c r="F627" s="70"/>
      <c r="G627" s="70"/>
    </row>
    <row r="628" spans="1:7" x14ac:dyDescent="0.2">
      <c r="A628" s="70"/>
      <c r="B628" s="70"/>
      <c r="C628" s="70"/>
      <c r="D628" s="70"/>
      <c r="E628" s="70"/>
      <c r="F628" s="70"/>
      <c r="G628" s="70"/>
    </row>
    <row r="629" spans="1:7" x14ac:dyDescent="0.2">
      <c r="A629" s="70"/>
      <c r="B629" s="70"/>
      <c r="C629" s="70"/>
      <c r="D629" s="70"/>
      <c r="E629" s="70"/>
      <c r="F629" s="70"/>
      <c r="G629" s="70"/>
    </row>
    <row r="630" spans="1:7" x14ac:dyDescent="0.2">
      <c r="A630" s="70"/>
      <c r="B630" s="70"/>
      <c r="C630" s="70"/>
      <c r="D630" s="70"/>
      <c r="E630" s="70"/>
      <c r="F630" s="70"/>
      <c r="G630" s="70"/>
    </row>
    <row r="631" spans="1:7" x14ac:dyDescent="0.2">
      <c r="A631" s="70"/>
      <c r="B631" s="70"/>
      <c r="C631" s="70"/>
      <c r="D631" s="70"/>
      <c r="E631" s="70"/>
      <c r="F631" s="70"/>
      <c r="G631" s="70"/>
    </row>
    <row r="632" spans="1:7" x14ac:dyDescent="0.2">
      <c r="A632" s="70"/>
      <c r="B632" s="70"/>
      <c r="C632" s="70"/>
      <c r="D632" s="70"/>
      <c r="E632" s="70"/>
      <c r="F632" s="70"/>
      <c r="G632" s="70"/>
    </row>
    <row r="633" spans="1:7" x14ac:dyDescent="0.2">
      <c r="A633" s="70"/>
      <c r="B633" s="70"/>
      <c r="C633" s="70"/>
      <c r="D633" s="70"/>
      <c r="E633" s="70"/>
      <c r="F633" s="70"/>
      <c r="G633" s="70"/>
    </row>
    <row r="634" spans="1:7" x14ac:dyDescent="0.2">
      <c r="A634" s="70"/>
      <c r="B634" s="70"/>
      <c r="C634" s="70"/>
      <c r="D634" s="70"/>
      <c r="E634" s="70"/>
      <c r="F634" s="70"/>
      <c r="G634" s="70"/>
    </row>
    <row r="635" spans="1:7" x14ac:dyDescent="0.2">
      <c r="A635" s="70"/>
      <c r="B635" s="70"/>
      <c r="C635" s="70"/>
      <c r="D635" s="70"/>
      <c r="E635" s="70"/>
      <c r="F635" s="70"/>
      <c r="G635" s="70"/>
    </row>
    <row r="636" spans="1:7" x14ac:dyDescent="0.2">
      <c r="A636" s="70"/>
      <c r="B636" s="70"/>
      <c r="C636" s="70"/>
      <c r="D636" s="70"/>
      <c r="E636" s="70"/>
      <c r="F636" s="70"/>
      <c r="G636" s="70"/>
    </row>
    <row r="637" spans="1:7" x14ac:dyDescent="0.2">
      <c r="A637" s="70"/>
      <c r="B637" s="70"/>
      <c r="C637" s="70"/>
      <c r="D637" s="70"/>
      <c r="E637" s="70"/>
      <c r="F637" s="70"/>
      <c r="G637" s="70"/>
    </row>
    <row r="638" spans="1:7" x14ac:dyDescent="0.2">
      <c r="A638" s="70"/>
      <c r="B638" s="70"/>
      <c r="C638" s="70"/>
      <c r="D638" s="70"/>
      <c r="E638" s="70"/>
      <c r="F638" s="70"/>
      <c r="G638" s="70"/>
    </row>
    <row r="639" spans="1:7" x14ac:dyDescent="0.2">
      <c r="A639" s="70"/>
      <c r="B639" s="70"/>
      <c r="C639" s="70"/>
      <c r="D639" s="70"/>
      <c r="E639" s="70"/>
      <c r="F639" s="70"/>
      <c r="G639" s="70"/>
    </row>
    <row r="640" spans="1:7" x14ac:dyDescent="0.2">
      <c r="A640" s="70"/>
      <c r="B640" s="70"/>
      <c r="C640" s="70"/>
      <c r="D640" s="70"/>
      <c r="E640" s="70"/>
      <c r="F640" s="70"/>
      <c r="G640" s="70"/>
    </row>
    <row r="641" spans="1:7" x14ac:dyDescent="0.2">
      <c r="A641" s="70"/>
      <c r="B641" s="70"/>
      <c r="C641" s="70"/>
      <c r="D641" s="70"/>
      <c r="E641" s="70"/>
      <c r="F641" s="70"/>
      <c r="G641" s="70"/>
    </row>
    <row r="642" spans="1:7" x14ac:dyDescent="0.2">
      <c r="A642" s="70"/>
      <c r="B642" s="70"/>
      <c r="C642" s="70"/>
      <c r="D642" s="70"/>
      <c r="E642" s="70"/>
      <c r="F642" s="70"/>
      <c r="G642" s="70"/>
    </row>
    <row r="643" spans="1:7" x14ac:dyDescent="0.2">
      <c r="A643" s="70"/>
      <c r="B643" s="70"/>
      <c r="C643" s="70"/>
      <c r="D643" s="70"/>
      <c r="E643" s="70"/>
      <c r="F643" s="70"/>
      <c r="G643" s="70"/>
    </row>
    <row r="644" spans="1:7" x14ac:dyDescent="0.2">
      <c r="A644" s="70"/>
      <c r="B644" s="70"/>
      <c r="C644" s="70"/>
      <c r="D644" s="70"/>
      <c r="E644" s="70"/>
      <c r="F644" s="70"/>
      <c r="G644" s="70"/>
    </row>
    <row r="645" spans="1:7" x14ac:dyDescent="0.2">
      <c r="A645" s="70"/>
      <c r="B645" s="70"/>
      <c r="C645" s="70"/>
      <c r="D645" s="70"/>
      <c r="E645" s="70"/>
      <c r="F645" s="70"/>
      <c r="G645" s="70"/>
    </row>
    <row r="646" spans="1:7" x14ac:dyDescent="0.2">
      <c r="A646" s="70"/>
      <c r="B646" s="70"/>
      <c r="C646" s="70"/>
      <c r="D646" s="70"/>
      <c r="E646" s="70"/>
      <c r="F646" s="70"/>
      <c r="G646" s="70"/>
    </row>
    <row r="647" spans="1:7" x14ac:dyDescent="0.2">
      <c r="A647" s="70"/>
      <c r="B647" s="70"/>
      <c r="C647" s="70"/>
      <c r="D647" s="70"/>
      <c r="E647" s="70"/>
      <c r="F647" s="70"/>
      <c r="G647" s="70"/>
    </row>
    <row r="648" spans="1:7" x14ac:dyDescent="0.2">
      <c r="A648" s="70"/>
      <c r="B648" s="70"/>
      <c r="C648" s="70"/>
      <c r="D648" s="70"/>
      <c r="E648" s="70"/>
      <c r="F648" s="70"/>
      <c r="G648" s="70"/>
    </row>
    <row r="649" spans="1:7" x14ac:dyDescent="0.2">
      <c r="A649" s="70"/>
      <c r="B649" s="70"/>
      <c r="C649" s="70"/>
      <c r="D649" s="70"/>
      <c r="E649" s="70"/>
      <c r="F649" s="70"/>
      <c r="G649" s="70"/>
    </row>
    <row r="650" spans="1:7" x14ac:dyDescent="0.2">
      <c r="A650" s="70"/>
      <c r="B650" s="70"/>
      <c r="C650" s="70"/>
      <c r="D650" s="70"/>
      <c r="E650" s="70"/>
      <c r="F650" s="70"/>
      <c r="G650" s="70"/>
    </row>
    <row r="651" spans="1:7" x14ac:dyDescent="0.2">
      <c r="A651" s="70"/>
      <c r="B651" s="70"/>
      <c r="C651" s="70"/>
      <c r="D651" s="70"/>
      <c r="E651" s="70"/>
      <c r="F651" s="70"/>
      <c r="G651" s="70"/>
    </row>
    <row r="652" spans="1:7" x14ac:dyDescent="0.2">
      <c r="A652" s="70"/>
      <c r="B652" s="70"/>
      <c r="C652" s="70"/>
      <c r="D652" s="70"/>
      <c r="E652" s="70"/>
      <c r="F652" s="70"/>
      <c r="G652" s="70"/>
    </row>
    <row r="653" spans="1:7" x14ac:dyDescent="0.2">
      <c r="A653" s="70"/>
      <c r="B653" s="70"/>
      <c r="C653" s="70"/>
      <c r="D653" s="70"/>
      <c r="E653" s="70"/>
      <c r="F653" s="70"/>
      <c r="G653" s="70"/>
    </row>
    <row r="654" spans="1:7" x14ac:dyDescent="0.2">
      <c r="A654" s="70"/>
      <c r="B654" s="70"/>
      <c r="C654" s="70"/>
      <c r="D654" s="70"/>
      <c r="E654" s="70"/>
      <c r="F654" s="70"/>
      <c r="G654" s="70"/>
    </row>
    <row r="655" spans="1:7" x14ac:dyDescent="0.2">
      <c r="A655" s="70"/>
      <c r="B655" s="70"/>
      <c r="C655" s="70"/>
      <c r="D655" s="70"/>
      <c r="E655" s="70"/>
      <c r="F655" s="70"/>
      <c r="G655" s="70"/>
    </row>
    <row r="656" spans="1:7" x14ac:dyDescent="0.2">
      <c r="A656" s="70"/>
      <c r="B656" s="70"/>
      <c r="C656" s="70"/>
      <c r="D656" s="70"/>
      <c r="E656" s="70"/>
      <c r="F656" s="70"/>
      <c r="G656" s="70"/>
    </row>
    <row r="657" spans="1:7" x14ac:dyDescent="0.2">
      <c r="A657" s="70"/>
      <c r="B657" s="70"/>
      <c r="C657" s="70"/>
      <c r="D657" s="70"/>
      <c r="E657" s="70"/>
      <c r="F657" s="70"/>
      <c r="G657" s="70"/>
    </row>
    <row r="658" spans="1:7" x14ac:dyDescent="0.2">
      <c r="A658" s="70"/>
      <c r="B658" s="70"/>
      <c r="C658" s="70"/>
      <c r="D658" s="70"/>
      <c r="E658" s="70"/>
      <c r="F658" s="70"/>
      <c r="G658" s="70"/>
    </row>
    <row r="659" spans="1:7" x14ac:dyDescent="0.2">
      <c r="A659" s="70"/>
      <c r="B659" s="70"/>
      <c r="C659" s="70"/>
      <c r="D659" s="70"/>
      <c r="E659" s="70"/>
      <c r="F659" s="70"/>
      <c r="G659" s="70"/>
    </row>
    <row r="660" spans="1:7" x14ac:dyDescent="0.2">
      <c r="A660" s="70"/>
      <c r="B660" s="70"/>
      <c r="C660" s="70"/>
      <c r="D660" s="70"/>
      <c r="E660" s="70"/>
      <c r="F660" s="70"/>
      <c r="G660" s="70"/>
    </row>
    <row r="661" spans="1:7" x14ac:dyDescent="0.2">
      <c r="A661" s="70"/>
      <c r="B661" s="70"/>
      <c r="C661" s="70"/>
      <c r="D661" s="70"/>
      <c r="E661" s="70"/>
      <c r="F661" s="70"/>
      <c r="G661" s="70"/>
    </row>
    <row r="662" spans="1:7" x14ac:dyDescent="0.2">
      <c r="A662" s="70"/>
      <c r="B662" s="70"/>
      <c r="C662" s="70"/>
      <c r="D662" s="70"/>
      <c r="E662" s="70"/>
      <c r="F662" s="70"/>
      <c r="G662" s="70"/>
    </row>
    <row r="663" spans="1:7" x14ac:dyDescent="0.2">
      <c r="A663" s="70"/>
      <c r="B663" s="70"/>
      <c r="C663" s="70"/>
      <c r="D663" s="70"/>
      <c r="E663" s="70"/>
      <c r="F663" s="70"/>
      <c r="G663" s="70"/>
    </row>
    <row r="664" spans="1:7" x14ac:dyDescent="0.2">
      <c r="A664" s="70"/>
      <c r="B664" s="70"/>
      <c r="C664" s="70"/>
      <c r="D664" s="70"/>
      <c r="E664" s="70"/>
      <c r="F664" s="70"/>
      <c r="G664" s="70"/>
    </row>
    <row r="665" spans="1:7" x14ac:dyDescent="0.2">
      <c r="A665" s="70"/>
      <c r="B665" s="70"/>
      <c r="C665" s="70"/>
      <c r="D665" s="70"/>
      <c r="E665" s="70"/>
      <c r="F665" s="70"/>
      <c r="G665" s="70"/>
    </row>
    <row r="666" spans="1:7" x14ac:dyDescent="0.2">
      <c r="A666" s="70"/>
      <c r="B666" s="70"/>
      <c r="C666" s="70"/>
      <c r="D666" s="70"/>
      <c r="E666" s="70"/>
      <c r="F666" s="70"/>
      <c r="G666" s="70"/>
    </row>
    <row r="667" spans="1:7" x14ac:dyDescent="0.2">
      <c r="A667" s="70"/>
      <c r="B667" s="70"/>
      <c r="C667" s="70"/>
      <c r="D667" s="70"/>
      <c r="E667" s="70"/>
      <c r="F667" s="70"/>
      <c r="G667" s="70"/>
    </row>
    <row r="668" spans="1:7" x14ac:dyDescent="0.2">
      <c r="A668" s="70"/>
      <c r="B668" s="70"/>
      <c r="C668" s="70"/>
      <c r="D668" s="70"/>
      <c r="E668" s="70"/>
      <c r="F668" s="70"/>
      <c r="G668" s="70"/>
    </row>
    <row r="669" spans="1:7" x14ac:dyDescent="0.2">
      <c r="A669" s="70"/>
      <c r="B669" s="70"/>
      <c r="C669" s="70"/>
      <c r="D669" s="70"/>
      <c r="E669" s="70"/>
      <c r="F669" s="70"/>
      <c r="G669" s="70"/>
    </row>
    <row r="670" spans="1:7" x14ac:dyDescent="0.2">
      <c r="A670" s="70"/>
      <c r="B670" s="70"/>
      <c r="C670" s="70"/>
      <c r="D670" s="70"/>
      <c r="E670" s="70"/>
      <c r="F670" s="70"/>
      <c r="G670" s="70"/>
    </row>
    <row r="671" spans="1:7" x14ac:dyDescent="0.2">
      <c r="A671" s="70"/>
      <c r="B671" s="70"/>
      <c r="C671" s="70"/>
      <c r="D671" s="70"/>
      <c r="E671" s="70"/>
      <c r="F671" s="70"/>
      <c r="G671" s="70"/>
    </row>
    <row r="672" spans="1:7" x14ac:dyDescent="0.2">
      <c r="A672" s="70"/>
      <c r="B672" s="70"/>
      <c r="C672" s="70"/>
      <c r="D672" s="70"/>
      <c r="E672" s="70"/>
      <c r="F672" s="70"/>
      <c r="G672" s="70"/>
    </row>
    <row r="673" spans="1:7" x14ac:dyDescent="0.2">
      <c r="A673" s="70"/>
      <c r="B673" s="70"/>
      <c r="C673" s="70"/>
      <c r="D673" s="70"/>
      <c r="E673" s="70"/>
      <c r="F673" s="70"/>
      <c r="G673" s="70"/>
    </row>
    <row r="674" spans="1:7" x14ac:dyDescent="0.2">
      <c r="A674" s="70"/>
      <c r="B674" s="70"/>
      <c r="C674" s="70"/>
      <c r="D674" s="70"/>
      <c r="E674" s="70"/>
      <c r="F674" s="70"/>
      <c r="G674" s="70"/>
    </row>
    <row r="675" spans="1:7" x14ac:dyDescent="0.2">
      <c r="A675" s="70"/>
      <c r="B675" s="70"/>
      <c r="C675" s="70"/>
      <c r="D675" s="70"/>
      <c r="E675" s="70"/>
      <c r="F675" s="70"/>
      <c r="G675" s="70"/>
    </row>
  </sheetData>
  <mergeCells count="7">
    <mergeCell ref="C33:H33"/>
    <mergeCell ref="A3:H3"/>
    <mergeCell ref="A2:H2"/>
    <mergeCell ref="A1:H1"/>
    <mergeCell ref="A5:B6"/>
    <mergeCell ref="C5:H5"/>
    <mergeCell ref="C8:H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24</vt:i4>
      </vt:variant>
    </vt:vector>
  </HeadingPairs>
  <TitlesOfParts>
    <vt:vector size="24" baseType="lpstr">
      <vt:lpstr>E II 2_E III 2 j12 SH</vt:lpstr>
      <vt:lpstr>Impressum (S.2)</vt:lpstr>
      <vt:lpstr>Inhaltsverzeichnis (S.3)</vt:lpstr>
      <vt:lpstr>Rechtsgrundl._Definit (S.4)</vt:lpstr>
      <vt:lpstr>Klassifikation (S.5)</vt:lpstr>
      <vt:lpstr>Text_Tab.1 (S.6)</vt:lpstr>
      <vt:lpstr>Tab.2 (S.7)</vt:lpstr>
      <vt:lpstr>Tab.3.1 (S.8)</vt:lpstr>
      <vt:lpstr>Tab.3.2 (S.9)</vt:lpstr>
      <vt:lpstr>Tab.3.3 (S.10) </vt:lpstr>
      <vt:lpstr>Tab.3.4 (S.11)</vt:lpstr>
      <vt:lpstr>Tab.3.5 (S.12)</vt:lpstr>
      <vt:lpstr>Tab.3.6 (S.13)</vt:lpstr>
      <vt:lpstr>Tab.3.7 (S.14)</vt:lpstr>
      <vt:lpstr>Tab.3.8 (S.15-17)</vt:lpstr>
      <vt:lpstr>noch Tab.3.8 (S.18-20)</vt:lpstr>
      <vt:lpstr>Klas.Bauinst.u.S.Ausb. (S.21)</vt:lpstr>
      <vt:lpstr>Tab.3.9 (S.22)</vt:lpstr>
      <vt:lpstr>Tab.4.1 (S.23-25)</vt:lpstr>
      <vt:lpstr>noch Tab.4.1 (S.26-28)</vt:lpstr>
      <vt:lpstr>Tab.4.2 (S.29)</vt:lpstr>
      <vt:lpstr>T3_1</vt:lpstr>
      <vt:lpstr>Tab.4.3 (S.30)</vt:lpstr>
      <vt:lpstr>Tab.4.4 (S.31)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2013-09-30T13:39:25Z</cp:lastPrinted>
  <dcterms:created xsi:type="dcterms:W3CDTF">2012-03-28T07:56:08Z</dcterms:created>
  <dcterms:modified xsi:type="dcterms:W3CDTF">2013-09-30T13:39:33Z</dcterms:modified>
  <cp:category>LIS-Bericht</cp:category>
</cp:coreProperties>
</file>